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omments2.xml" ContentType="application/vnd.openxmlformats-officedocument.spreadsheetml.comments+xml"/>
  <Override PartName="/xl/threadedComments/threadedComment2.xml" ContentType="application/vnd.ms-excel.threadedcomments+xml"/>
  <Override PartName="/xl/drawings/drawing6.xml" ContentType="application/vnd.openxmlformats-officedocument.drawing+xml"/>
  <Override PartName="/xl/charts/chart8.xml" ContentType="application/vnd.openxmlformats-officedocument.drawingml.chart+xml"/>
  <Override PartName="/xl/comments3.xml" ContentType="application/vnd.openxmlformats-officedocument.spreadsheetml.comments+xml"/>
  <Override PartName="/xl/threadedComments/threadedComment3.xml" ContentType="application/vnd.ms-excel.threadedcomments+xml"/>
  <Override PartName="/xl/tables/table1.xml" ContentType="application/vnd.openxmlformats-officedocument.spreadsheetml.table+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X:\PR\ab 2024\MS 2024-1529_OJS7552\Revision\"/>
    </mc:Choice>
  </mc:AlternateContent>
  <xr:revisionPtr revIDLastSave="0" documentId="13_ncr:1_{06B43927-7111-4212-80A7-110785345DEB}" xr6:coauthVersionLast="47" xr6:coauthVersionMax="47" xr10:uidLastSave="{00000000-0000-0000-0000-000000000000}"/>
  <bookViews>
    <workbookView xWindow="-108" yWindow="-108" windowWidth="30936" windowHeight="16776" xr2:uid="{1B557139-0104-4713-9E13-508FFF697DBD}"/>
  </bookViews>
  <sheets>
    <sheet name="excli2024-7552" sheetId="16" r:id="rId1"/>
    <sheet name="Data" sheetId="1" r:id="rId2"/>
    <sheet name="Overview" sheetId="2" r:id="rId3"/>
    <sheet name="Software" sheetId="3" r:id="rId4"/>
    <sheet name="Ligand-Target" sheetId="4" r:id="rId5"/>
    <sheet name="Targets_Frequency" sheetId="5" r:id="rId6"/>
    <sheet name="Species" sheetId="6" r:id="rId7"/>
    <sheet name="Ligands_Frequency" sheetId="7" r:id="rId8"/>
    <sheet name="In_vitro" sheetId="8" r:id="rId9"/>
    <sheet name="Planilha1" sheetId="9" state="hidden" r:id="rId10"/>
    <sheet name="Methods-Year" sheetId="10" r:id="rId11"/>
    <sheet name="Methods_Frequency" sheetId="11" r:id="rId12"/>
    <sheet name="Methods_Combination" sheetId="12" r:id="rId13"/>
    <sheet name="Methods" sheetId="13" state="hidden" r:id="rId14"/>
    <sheet name="Year" sheetId="14" r:id="rId15"/>
    <sheet name="Country" sheetId="15" r:id="rId16"/>
  </sheets>
  <definedNames>
    <definedName name="_xlnm._FilterDatabase" localSheetId="8" hidden="1">In_vitro!$A$1:$E$45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11" l="1"/>
  <c r="C28" i="11"/>
  <c r="D28" i="11"/>
  <c r="E28" i="11"/>
  <c r="F28" i="11"/>
  <c r="G28" i="11"/>
  <c r="H28" i="11"/>
  <c r="I28" i="11"/>
  <c r="J28" i="11"/>
  <c r="K28" i="11"/>
  <c r="L28" i="11"/>
  <c r="M28" i="11"/>
  <c r="N28" i="11"/>
  <c r="O28" i="11"/>
  <c r="P28" i="11"/>
  <c r="Q28" i="11"/>
  <c r="R28" i="11"/>
  <c r="S28" i="11"/>
  <c r="T28" i="11"/>
  <c r="U28" i="11"/>
  <c r="E17" i="13"/>
  <c r="E16" i="13"/>
  <c r="E15" i="13"/>
  <c r="E14" i="13"/>
  <c r="E13" i="13"/>
  <c r="E12" i="13"/>
  <c r="E11" i="13"/>
  <c r="E10" i="13"/>
  <c r="E9" i="13"/>
  <c r="E8" i="13"/>
  <c r="E7" i="13"/>
  <c r="E6" i="13"/>
  <c r="E5" i="13"/>
  <c r="E4" i="13"/>
  <c r="E3" i="13"/>
  <c r="E2" i="13"/>
  <c r="T20" i="12"/>
  <c r="S20" i="12"/>
  <c r="R20" i="12"/>
  <c r="Q20" i="12"/>
  <c r="P20" i="12"/>
  <c r="O20" i="12"/>
  <c r="N20" i="12"/>
  <c r="M20" i="12"/>
  <c r="L20" i="12"/>
  <c r="K20" i="12"/>
  <c r="J20" i="12"/>
  <c r="I20" i="12"/>
  <c r="H20" i="12"/>
  <c r="G20" i="12"/>
  <c r="F20" i="12"/>
  <c r="E20" i="12"/>
  <c r="D20" i="12"/>
  <c r="C20" i="12"/>
  <c r="B20" i="12"/>
  <c r="T19" i="12"/>
  <c r="S19" i="12"/>
  <c r="R19" i="12"/>
  <c r="Q19" i="12"/>
  <c r="P19" i="12"/>
  <c r="O19" i="12"/>
  <c r="N19" i="12"/>
  <c r="M19" i="12"/>
  <c r="L19" i="12"/>
  <c r="K19" i="12"/>
  <c r="J19" i="12"/>
  <c r="I19" i="12"/>
  <c r="H19" i="12"/>
  <c r="G19" i="12"/>
  <c r="F19" i="12"/>
  <c r="E19" i="12"/>
  <c r="D19" i="12"/>
  <c r="C19" i="12"/>
  <c r="B19" i="12"/>
  <c r="T18" i="12"/>
  <c r="S18" i="12"/>
  <c r="R18" i="12"/>
  <c r="Q18" i="12"/>
  <c r="P18" i="12"/>
  <c r="O18" i="12"/>
  <c r="N18" i="12"/>
  <c r="M18" i="12"/>
  <c r="L18" i="12"/>
  <c r="K18" i="12"/>
  <c r="J18" i="12"/>
  <c r="I18" i="12"/>
  <c r="H18" i="12"/>
  <c r="G18" i="12"/>
  <c r="F18" i="12"/>
  <c r="E18" i="12"/>
  <c r="D18" i="12"/>
  <c r="C18" i="12"/>
  <c r="B18" i="12"/>
  <c r="T17" i="12"/>
  <c r="S17" i="12"/>
  <c r="R17" i="12"/>
  <c r="Q17" i="12"/>
  <c r="P17" i="12"/>
  <c r="O17" i="12"/>
  <c r="N17" i="12"/>
  <c r="M17" i="12"/>
  <c r="L17" i="12"/>
  <c r="K17" i="12"/>
  <c r="J17" i="12"/>
  <c r="I17" i="12"/>
  <c r="H17" i="12"/>
  <c r="G17" i="12"/>
  <c r="F17" i="12"/>
  <c r="E17" i="12"/>
  <c r="D17" i="12"/>
  <c r="C17" i="12"/>
  <c r="B17" i="12"/>
  <c r="T16" i="12"/>
  <c r="S16" i="12"/>
  <c r="R16" i="12"/>
  <c r="Q16" i="12"/>
  <c r="P16" i="12"/>
  <c r="O16" i="12"/>
  <c r="N16" i="12"/>
  <c r="M16" i="12"/>
  <c r="L16" i="12"/>
  <c r="K16" i="12"/>
  <c r="J16" i="12"/>
  <c r="I16" i="12"/>
  <c r="H16" i="12"/>
  <c r="G16" i="12"/>
  <c r="F16" i="12"/>
  <c r="E16" i="12"/>
  <c r="D16" i="12"/>
  <c r="C16" i="12"/>
  <c r="B16" i="12"/>
  <c r="T15" i="12"/>
  <c r="S15" i="12"/>
  <c r="R15" i="12"/>
  <c r="Q15" i="12"/>
  <c r="P15" i="12"/>
  <c r="O15" i="12"/>
  <c r="N15" i="12"/>
  <c r="M15" i="12"/>
  <c r="L15" i="12"/>
  <c r="K15" i="12"/>
  <c r="J15" i="12"/>
  <c r="I15" i="12"/>
  <c r="H15" i="12"/>
  <c r="G15" i="12"/>
  <c r="F15" i="12"/>
  <c r="E15" i="12"/>
  <c r="D15" i="12"/>
  <c r="C15" i="12"/>
  <c r="B15" i="12"/>
  <c r="T14" i="12"/>
  <c r="S14" i="12"/>
  <c r="R14" i="12"/>
  <c r="Q14" i="12"/>
  <c r="P14" i="12"/>
  <c r="O14" i="12"/>
  <c r="N14" i="12"/>
  <c r="M14" i="12"/>
  <c r="L14" i="12"/>
  <c r="K14" i="12"/>
  <c r="J14" i="12"/>
  <c r="I14" i="12"/>
  <c r="H14" i="12"/>
  <c r="G14" i="12"/>
  <c r="F14" i="12"/>
  <c r="E14" i="12"/>
  <c r="D14" i="12"/>
  <c r="C14" i="12"/>
  <c r="B14" i="12"/>
  <c r="T13" i="12"/>
  <c r="S13" i="12"/>
  <c r="R13" i="12"/>
  <c r="Q13" i="12"/>
  <c r="P13" i="12"/>
  <c r="O13" i="12"/>
  <c r="N13" i="12"/>
  <c r="M13" i="12"/>
  <c r="L13" i="12"/>
  <c r="K13" i="12"/>
  <c r="J13" i="12"/>
  <c r="I13" i="12"/>
  <c r="H13" i="12"/>
  <c r="G13" i="12"/>
  <c r="F13" i="12"/>
  <c r="E13" i="12"/>
  <c r="D13" i="12"/>
  <c r="C13" i="12"/>
  <c r="B13" i="12"/>
  <c r="T12" i="12"/>
  <c r="S12" i="12"/>
  <c r="R12" i="12"/>
  <c r="Q12" i="12"/>
  <c r="P12" i="12"/>
  <c r="O12" i="12"/>
  <c r="N12" i="12"/>
  <c r="M12" i="12"/>
  <c r="L12" i="12"/>
  <c r="K12" i="12"/>
  <c r="J12" i="12"/>
  <c r="I12" i="12"/>
  <c r="H12" i="12"/>
  <c r="G12" i="12"/>
  <c r="F12" i="12"/>
  <c r="E12" i="12"/>
  <c r="D12" i="12"/>
  <c r="C12" i="12"/>
  <c r="B12" i="12"/>
  <c r="T11" i="12"/>
  <c r="S11" i="12"/>
  <c r="R11" i="12"/>
  <c r="Q11" i="12"/>
  <c r="P11" i="12"/>
  <c r="O11" i="12"/>
  <c r="N11" i="12"/>
  <c r="M11" i="12"/>
  <c r="L11" i="12"/>
  <c r="K11" i="12"/>
  <c r="J11" i="12"/>
  <c r="I11" i="12"/>
  <c r="H11" i="12"/>
  <c r="G11" i="12"/>
  <c r="F11" i="12"/>
  <c r="E11" i="12"/>
  <c r="D11" i="12"/>
  <c r="C11" i="12"/>
  <c r="B11" i="12"/>
  <c r="T10" i="12"/>
  <c r="S10" i="12"/>
  <c r="R10" i="12"/>
  <c r="Q10" i="12"/>
  <c r="P10" i="12"/>
  <c r="O10" i="12"/>
  <c r="N10" i="12"/>
  <c r="M10" i="12"/>
  <c r="L10" i="12"/>
  <c r="K10" i="12"/>
  <c r="J10" i="12"/>
  <c r="I10" i="12"/>
  <c r="H10" i="12"/>
  <c r="G10" i="12"/>
  <c r="F10" i="12"/>
  <c r="E10" i="12"/>
  <c r="D10" i="12"/>
  <c r="C10" i="12"/>
  <c r="B10" i="12"/>
  <c r="T9" i="12"/>
  <c r="S9" i="12"/>
  <c r="R9" i="12"/>
  <c r="Q9" i="12"/>
  <c r="P9" i="12"/>
  <c r="O9" i="12"/>
  <c r="N9" i="12"/>
  <c r="M9" i="12"/>
  <c r="L9" i="12"/>
  <c r="K9" i="12"/>
  <c r="J9" i="12"/>
  <c r="I9" i="12"/>
  <c r="H9" i="12"/>
  <c r="G9" i="12"/>
  <c r="F9" i="12"/>
  <c r="E9" i="12"/>
  <c r="D9" i="12"/>
  <c r="C9" i="12"/>
  <c r="B9" i="12"/>
  <c r="T8" i="12"/>
  <c r="S8" i="12"/>
  <c r="R8" i="12"/>
  <c r="Q8" i="12"/>
  <c r="P8" i="12"/>
  <c r="O8" i="12"/>
  <c r="N8" i="12"/>
  <c r="M8" i="12"/>
  <c r="L8" i="12"/>
  <c r="K8" i="12"/>
  <c r="J8" i="12"/>
  <c r="I8" i="12"/>
  <c r="H8" i="12"/>
  <c r="G8" i="12"/>
  <c r="F8" i="12"/>
  <c r="E8" i="12"/>
  <c r="D8" i="12"/>
  <c r="C8" i="12"/>
  <c r="B8" i="12"/>
  <c r="T7" i="12"/>
  <c r="S7" i="12"/>
  <c r="R7" i="12"/>
  <c r="Q7" i="12"/>
  <c r="P7" i="12"/>
  <c r="O7" i="12"/>
  <c r="N7" i="12"/>
  <c r="M7" i="12"/>
  <c r="L7" i="12"/>
  <c r="K7" i="12"/>
  <c r="J7" i="12"/>
  <c r="I7" i="12"/>
  <c r="H7" i="12"/>
  <c r="G7" i="12"/>
  <c r="F7" i="12"/>
  <c r="E7" i="12"/>
  <c r="D7" i="12"/>
  <c r="C7" i="12"/>
  <c r="B7" i="12"/>
  <c r="T6" i="12"/>
  <c r="S6" i="12"/>
  <c r="R6" i="12"/>
  <c r="Q6" i="12"/>
  <c r="P6" i="12"/>
  <c r="O6" i="12"/>
  <c r="N6" i="12"/>
  <c r="M6" i="12"/>
  <c r="L6" i="12"/>
  <c r="K6" i="12"/>
  <c r="J6" i="12"/>
  <c r="I6" i="12"/>
  <c r="H6" i="12"/>
  <c r="G6" i="12"/>
  <c r="F6" i="12"/>
  <c r="E6" i="12"/>
  <c r="D6" i="12"/>
  <c r="C6" i="12"/>
  <c r="B6" i="12"/>
  <c r="T5" i="12"/>
  <c r="S5" i="12"/>
  <c r="R5" i="12"/>
  <c r="Q5" i="12"/>
  <c r="P5" i="12"/>
  <c r="O5" i="12"/>
  <c r="N5" i="12"/>
  <c r="M5" i="12"/>
  <c r="L5" i="12"/>
  <c r="K5" i="12"/>
  <c r="J5" i="12"/>
  <c r="I5" i="12"/>
  <c r="H5" i="12"/>
  <c r="G5" i="12"/>
  <c r="F5" i="12"/>
  <c r="E5" i="12"/>
  <c r="D5" i="12"/>
  <c r="C5" i="12"/>
  <c r="B5" i="12"/>
  <c r="T4" i="12"/>
  <c r="S4" i="12"/>
  <c r="R4" i="12"/>
  <c r="Q4" i="12"/>
  <c r="P4" i="12"/>
  <c r="O4" i="12"/>
  <c r="N4" i="12"/>
  <c r="M4" i="12"/>
  <c r="L4" i="12"/>
  <c r="K4" i="12"/>
  <c r="J4" i="12"/>
  <c r="I4" i="12"/>
  <c r="H4" i="12"/>
  <c r="G4" i="12"/>
  <c r="F4" i="12"/>
  <c r="E4" i="12"/>
  <c r="D4" i="12"/>
  <c r="C4" i="12"/>
  <c r="B4" i="12"/>
  <c r="T3" i="12"/>
  <c r="S3" i="12"/>
  <c r="R3" i="12"/>
  <c r="Q3" i="12"/>
  <c r="P3" i="12"/>
  <c r="O3" i="12"/>
  <c r="N3" i="12"/>
  <c r="M3" i="12"/>
  <c r="L3" i="12"/>
  <c r="K3" i="12"/>
  <c r="J3" i="12"/>
  <c r="I3" i="12"/>
  <c r="H3" i="12"/>
  <c r="G3" i="12"/>
  <c r="F3" i="12"/>
  <c r="E3" i="12"/>
  <c r="D3" i="12"/>
  <c r="C3" i="12"/>
  <c r="B3" i="12"/>
  <c r="T2" i="12"/>
  <c r="S2" i="12"/>
  <c r="R2" i="12"/>
  <c r="Q2" i="12"/>
  <c r="P2" i="12"/>
  <c r="O2" i="12"/>
  <c r="N2" i="12"/>
  <c r="M2" i="12"/>
  <c r="L2" i="12"/>
  <c r="K2" i="12"/>
  <c r="J2" i="12"/>
  <c r="I2" i="12"/>
  <c r="H2" i="12"/>
  <c r="G2" i="12"/>
  <c r="F2" i="12"/>
  <c r="E2" i="12"/>
  <c r="D2" i="12"/>
  <c r="C2" i="12"/>
  <c r="B2" i="12"/>
  <c r="T35" i="11"/>
  <c r="S35" i="11"/>
  <c r="R35" i="11"/>
  <c r="Q35" i="11"/>
  <c r="P35" i="11"/>
  <c r="O35" i="11"/>
  <c r="N35" i="11"/>
  <c r="M35" i="11"/>
  <c r="L35" i="11"/>
  <c r="K35" i="11"/>
  <c r="J35" i="11"/>
  <c r="I35" i="11"/>
  <c r="H35" i="11"/>
  <c r="G35" i="11"/>
  <c r="F35" i="11"/>
  <c r="E35" i="11"/>
  <c r="D35" i="11"/>
  <c r="C35" i="11"/>
  <c r="B35" i="11"/>
  <c r="T34" i="11"/>
  <c r="S34" i="11"/>
  <c r="R34" i="11"/>
  <c r="Q34" i="11"/>
  <c r="P34" i="11"/>
  <c r="O34" i="11"/>
  <c r="N34" i="11"/>
  <c r="M34" i="11"/>
  <c r="L34" i="11"/>
  <c r="K34" i="11"/>
  <c r="J34" i="11"/>
  <c r="I34" i="11"/>
  <c r="H34" i="11"/>
  <c r="G34" i="11"/>
  <c r="F34" i="11"/>
  <c r="E34" i="11"/>
  <c r="D34" i="11"/>
  <c r="C34" i="11"/>
  <c r="B34" i="11"/>
  <c r="T33" i="11"/>
  <c r="S33" i="11"/>
  <c r="R33" i="11"/>
  <c r="Q33" i="11"/>
  <c r="P33" i="11"/>
  <c r="O33" i="11"/>
  <c r="N33" i="11"/>
  <c r="M33" i="11"/>
  <c r="L33" i="11"/>
  <c r="K33" i="11"/>
  <c r="J33" i="11"/>
  <c r="I33" i="11"/>
  <c r="H33" i="11"/>
  <c r="G33" i="11"/>
  <c r="F33" i="11"/>
  <c r="E33" i="11"/>
  <c r="D33" i="11"/>
  <c r="C33" i="11"/>
  <c r="B33" i="11"/>
  <c r="T32" i="11"/>
  <c r="S32" i="11"/>
  <c r="R32" i="11"/>
  <c r="Q32" i="11"/>
  <c r="P32" i="11"/>
  <c r="O32" i="11"/>
  <c r="N32" i="11"/>
  <c r="M32" i="11"/>
  <c r="L32" i="11"/>
  <c r="K32" i="11"/>
  <c r="J32" i="11"/>
  <c r="I32" i="11"/>
  <c r="H32" i="11"/>
  <c r="G32" i="11"/>
  <c r="F32" i="11"/>
  <c r="E32" i="11"/>
  <c r="D32" i="11"/>
  <c r="C32" i="11"/>
  <c r="B32" i="11"/>
  <c r="T31" i="11"/>
  <c r="S31" i="11"/>
  <c r="R31" i="11"/>
  <c r="Q31" i="11"/>
  <c r="P31" i="11"/>
  <c r="O31" i="11"/>
  <c r="N31" i="11"/>
  <c r="M31" i="11"/>
  <c r="L31" i="11"/>
  <c r="K31" i="11"/>
  <c r="J31" i="11"/>
  <c r="I31" i="11"/>
  <c r="H31" i="11"/>
  <c r="G31" i="11"/>
  <c r="F31" i="11"/>
  <c r="E31" i="11"/>
  <c r="D31" i="11"/>
  <c r="C31" i="11"/>
  <c r="B31" i="11"/>
  <c r="T30" i="11"/>
  <c r="S30" i="11"/>
  <c r="R30" i="11"/>
  <c r="Q30" i="11"/>
  <c r="P30" i="11"/>
  <c r="O30" i="11"/>
  <c r="N30" i="11"/>
  <c r="M30" i="11"/>
  <c r="L30" i="11"/>
  <c r="K30" i="11"/>
  <c r="J30" i="11"/>
  <c r="I30" i="11"/>
  <c r="H30" i="11"/>
  <c r="G30" i="11"/>
  <c r="F30" i="11"/>
  <c r="E30" i="11"/>
  <c r="D30" i="11"/>
  <c r="C30" i="11"/>
  <c r="B30" i="11"/>
  <c r="T29" i="11"/>
  <c r="S29" i="11"/>
  <c r="R29" i="11"/>
  <c r="Q29" i="11"/>
  <c r="P29" i="11"/>
  <c r="O29" i="11"/>
  <c r="N29" i="11"/>
  <c r="M29" i="11"/>
  <c r="L29" i="11"/>
  <c r="K29" i="11"/>
  <c r="J29" i="11"/>
  <c r="I29" i="11"/>
  <c r="H29" i="11"/>
  <c r="G29" i="11"/>
  <c r="F29" i="11"/>
  <c r="E29" i="11"/>
  <c r="D29" i="11"/>
  <c r="C29" i="11"/>
  <c r="B29" i="11"/>
  <c r="T27" i="11"/>
  <c r="S27" i="11"/>
  <c r="R27" i="11"/>
  <c r="Q27" i="11"/>
  <c r="P27" i="11"/>
  <c r="O27" i="11"/>
  <c r="N27" i="11"/>
  <c r="M27" i="11"/>
  <c r="L27" i="11"/>
  <c r="K27" i="11"/>
  <c r="J27" i="11"/>
  <c r="I27" i="11"/>
  <c r="H27" i="11"/>
  <c r="G27" i="11"/>
  <c r="F27" i="11"/>
  <c r="E27" i="11"/>
  <c r="D27" i="11"/>
  <c r="C27" i="11"/>
  <c r="B27" i="11"/>
  <c r="T26" i="11"/>
  <c r="S26" i="11"/>
  <c r="R26" i="11"/>
  <c r="Q26" i="11"/>
  <c r="P26" i="11"/>
  <c r="O26" i="11"/>
  <c r="N26" i="11"/>
  <c r="M26" i="11"/>
  <c r="L26" i="11"/>
  <c r="K26" i="11"/>
  <c r="J26" i="11"/>
  <c r="I26" i="11"/>
  <c r="H26" i="11"/>
  <c r="G26" i="11"/>
  <c r="F26" i="11"/>
  <c r="E26" i="11"/>
  <c r="D26" i="11"/>
  <c r="C26" i="11"/>
  <c r="B26" i="11"/>
  <c r="T25" i="11"/>
  <c r="S25" i="11"/>
  <c r="R25" i="11"/>
  <c r="Q25" i="11"/>
  <c r="P25" i="11"/>
  <c r="O25" i="11"/>
  <c r="N25" i="11"/>
  <c r="M25" i="11"/>
  <c r="L25" i="11"/>
  <c r="K25" i="11"/>
  <c r="J25" i="11"/>
  <c r="I25" i="11"/>
  <c r="H25" i="11"/>
  <c r="G25" i="11"/>
  <c r="F25" i="11"/>
  <c r="E25" i="11"/>
  <c r="D25" i="11"/>
  <c r="C25" i="11"/>
  <c r="B25" i="11"/>
  <c r="T24" i="11"/>
  <c r="S24" i="11"/>
  <c r="R24" i="11"/>
  <c r="Q24" i="11"/>
  <c r="P24" i="11"/>
  <c r="O24" i="11"/>
  <c r="N24" i="11"/>
  <c r="M24" i="11"/>
  <c r="L24" i="11"/>
  <c r="K24" i="11"/>
  <c r="J24" i="11"/>
  <c r="I24" i="11"/>
  <c r="H24" i="11"/>
  <c r="G24" i="11"/>
  <c r="F24" i="11"/>
  <c r="E24" i="11"/>
  <c r="D24" i="11"/>
  <c r="C24" i="11"/>
  <c r="B24" i="11"/>
  <c r="T23" i="11"/>
  <c r="S23" i="11"/>
  <c r="R23" i="11"/>
  <c r="Q23" i="11"/>
  <c r="P23" i="11"/>
  <c r="O23" i="11"/>
  <c r="N23" i="11"/>
  <c r="M23" i="11"/>
  <c r="L23" i="11"/>
  <c r="K23" i="11"/>
  <c r="J23" i="11"/>
  <c r="I23" i="11"/>
  <c r="H23" i="11"/>
  <c r="G23" i="11"/>
  <c r="F23" i="11"/>
  <c r="E23" i="11"/>
  <c r="D23" i="11"/>
  <c r="C23" i="11"/>
  <c r="B23" i="11"/>
  <c r="T22" i="11"/>
  <c r="S22" i="11"/>
  <c r="R22" i="11"/>
  <c r="Q22" i="11"/>
  <c r="P22" i="11"/>
  <c r="O22" i="11"/>
  <c r="N22" i="11"/>
  <c r="M22" i="11"/>
  <c r="L22" i="11"/>
  <c r="K22" i="11"/>
  <c r="J22" i="11"/>
  <c r="I22" i="11"/>
  <c r="H22" i="11"/>
  <c r="G22" i="11"/>
  <c r="F22" i="11"/>
  <c r="E22" i="11"/>
  <c r="D22" i="11"/>
  <c r="C22" i="11"/>
  <c r="B22" i="11"/>
  <c r="T21" i="11"/>
  <c r="S21" i="11"/>
  <c r="R21" i="11"/>
  <c r="Q21" i="11"/>
  <c r="P21" i="11"/>
  <c r="O21" i="11"/>
  <c r="N21" i="11"/>
  <c r="M21" i="11"/>
  <c r="L21" i="11"/>
  <c r="K21" i="11"/>
  <c r="J21" i="11"/>
  <c r="I21" i="11"/>
  <c r="H21" i="11"/>
  <c r="G21" i="11"/>
  <c r="F21" i="11"/>
  <c r="E21" i="11"/>
  <c r="D21" i="11"/>
  <c r="C21" i="11"/>
  <c r="B21" i="11"/>
  <c r="T20" i="11"/>
  <c r="S20" i="11"/>
  <c r="R20" i="11"/>
  <c r="Q20" i="11"/>
  <c r="P20" i="11"/>
  <c r="O20" i="11"/>
  <c r="N20" i="11"/>
  <c r="M20" i="11"/>
  <c r="L20" i="11"/>
  <c r="K20" i="11"/>
  <c r="J20" i="11"/>
  <c r="I20" i="11"/>
  <c r="H20" i="11"/>
  <c r="G20" i="11"/>
  <c r="F20" i="11"/>
  <c r="E20" i="11"/>
  <c r="D20" i="11"/>
  <c r="C20" i="11"/>
  <c r="B20" i="11"/>
  <c r="T19" i="11"/>
  <c r="S19" i="11"/>
  <c r="R19" i="11"/>
  <c r="Q19" i="11"/>
  <c r="P19" i="11"/>
  <c r="O19" i="11"/>
  <c r="N19" i="11"/>
  <c r="M19" i="11"/>
  <c r="L19" i="11"/>
  <c r="K19" i="11"/>
  <c r="J19" i="11"/>
  <c r="I19" i="11"/>
  <c r="H19" i="11"/>
  <c r="G19" i="11"/>
  <c r="F19" i="11"/>
  <c r="E19" i="11"/>
  <c r="D19" i="11"/>
  <c r="C19" i="11"/>
  <c r="B19" i="11"/>
  <c r="T18" i="11"/>
  <c r="S18" i="11"/>
  <c r="R18" i="11"/>
  <c r="Q18" i="11"/>
  <c r="P18" i="11"/>
  <c r="O18" i="11"/>
  <c r="N18" i="11"/>
  <c r="M18" i="11"/>
  <c r="L18" i="11"/>
  <c r="K18" i="11"/>
  <c r="J18" i="11"/>
  <c r="I18" i="11"/>
  <c r="H18" i="11"/>
  <c r="G18" i="11"/>
  <c r="F18" i="11"/>
  <c r="E18" i="11"/>
  <c r="D18" i="11"/>
  <c r="C18" i="11"/>
  <c r="B18" i="11"/>
  <c r="U18" i="11" s="1"/>
  <c r="T17" i="11"/>
  <c r="S17" i="11"/>
  <c r="R17" i="11"/>
  <c r="Q17" i="11"/>
  <c r="P17" i="11"/>
  <c r="O17" i="11"/>
  <c r="N17" i="11"/>
  <c r="M17" i="11"/>
  <c r="L17" i="11"/>
  <c r="K17" i="11"/>
  <c r="J17" i="11"/>
  <c r="I17" i="11"/>
  <c r="H17" i="11"/>
  <c r="G17" i="11"/>
  <c r="F17" i="11"/>
  <c r="E17" i="11"/>
  <c r="D17" i="11"/>
  <c r="C17" i="11"/>
  <c r="B17" i="11"/>
  <c r="T16" i="11"/>
  <c r="S16" i="11"/>
  <c r="R16" i="11"/>
  <c r="Q16" i="11"/>
  <c r="P16" i="11"/>
  <c r="O16" i="11"/>
  <c r="N16" i="11"/>
  <c r="M16" i="11"/>
  <c r="L16" i="11"/>
  <c r="K16" i="11"/>
  <c r="J16" i="11"/>
  <c r="I16" i="11"/>
  <c r="H16" i="11"/>
  <c r="G16" i="11"/>
  <c r="F16" i="11"/>
  <c r="E16" i="11"/>
  <c r="D16" i="11"/>
  <c r="C16" i="11"/>
  <c r="B16" i="11"/>
  <c r="T15" i="11"/>
  <c r="S15" i="11"/>
  <c r="R15" i="11"/>
  <c r="Q15" i="11"/>
  <c r="P15" i="11"/>
  <c r="O15" i="11"/>
  <c r="N15" i="11"/>
  <c r="M15" i="11"/>
  <c r="L15" i="11"/>
  <c r="K15" i="11"/>
  <c r="J15" i="11"/>
  <c r="I15" i="11"/>
  <c r="H15" i="11"/>
  <c r="G15" i="11"/>
  <c r="F15" i="11"/>
  <c r="E15" i="11"/>
  <c r="D15" i="11"/>
  <c r="C15" i="11"/>
  <c r="B15" i="11"/>
  <c r="T14" i="11"/>
  <c r="S14" i="11"/>
  <c r="R14" i="11"/>
  <c r="Q14" i="11"/>
  <c r="P14" i="11"/>
  <c r="O14" i="11"/>
  <c r="N14" i="11"/>
  <c r="M14" i="11"/>
  <c r="L14" i="11"/>
  <c r="K14" i="11"/>
  <c r="J14" i="11"/>
  <c r="I14" i="11"/>
  <c r="H14" i="11"/>
  <c r="G14" i="11"/>
  <c r="F14" i="11"/>
  <c r="E14" i="11"/>
  <c r="D14" i="11"/>
  <c r="C14" i="11"/>
  <c r="B14" i="11"/>
  <c r="T13" i="11"/>
  <c r="S13" i="11"/>
  <c r="R13" i="11"/>
  <c r="Q13" i="11"/>
  <c r="P13" i="11"/>
  <c r="O13" i="11"/>
  <c r="N13" i="11"/>
  <c r="M13" i="11"/>
  <c r="L13" i="11"/>
  <c r="K13" i="11"/>
  <c r="J13" i="11"/>
  <c r="I13" i="11"/>
  <c r="H13" i="11"/>
  <c r="G13" i="11"/>
  <c r="F13" i="11"/>
  <c r="E13" i="11"/>
  <c r="D13" i="11"/>
  <c r="C13" i="11"/>
  <c r="B13" i="11"/>
  <c r="T12" i="11"/>
  <c r="S12" i="11"/>
  <c r="R12" i="11"/>
  <c r="Q12" i="11"/>
  <c r="P12" i="11"/>
  <c r="O12" i="11"/>
  <c r="N12" i="11"/>
  <c r="M12" i="11"/>
  <c r="L12" i="11"/>
  <c r="K12" i="11"/>
  <c r="J12" i="11"/>
  <c r="I12" i="11"/>
  <c r="H12" i="11"/>
  <c r="G12" i="11"/>
  <c r="F12" i="11"/>
  <c r="E12" i="11"/>
  <c r="D12" i="11"/>
  <c r="C12" i="11"/>
  <c r="B12" i="11"/>
  <c r="T11" i="11"/>
  <c r="S11" i="11"/>
  <c r="R11" i="11"/>
  <c r="Q11" i="11"/>
  <c r="P11" i="11"/>
  <c r="O11" i="11"/>
  <c r="N11" i="11"/>
  <c r="M11" i="11"/>
  <c r="L11" i="11"/>
  <c r="K11" i="11"/>
  <c r="J11" i="11"/>
  <c r="I11" i="11"/>
  <c r="H11" i="11"/>
  <c r="G11" i="11"/>
  <c r="F11" i="11"/>
  <c r="E11" i="11"/>
  <c r="D11" i="11"/>
  <c r="C11" i="11"/>
  <c r="B11" i="11"/>
  <c r="T10" i="11"/>
  <c r="S10" i="11"/>
  <c r="R10" i="11"/>
  <c r="Q10" i="11"/>
  <c r="P10" i="11"/>
  <c r="O10" i="11"/>
  <c r="N10" i="11"/>
  <c r="M10" i="11"/>
  <c r="L10" i="11"/>
  <c r="K10" i="11"/>
  <c r="J10" i="11"/>
  <c r="I10" i="11"/>
  <c r="H10" i="11"/>
  <c r="G10" i="11"/>
  <c r="F10" i="11"/>
  <c r="E10" i="11"/>
  <c r="D10" i="11"/>
  <c r="C10" i="11"/>
  <c r="B10" i="11"/>
  <c r="T9" i="11"/>
  <c r="S9" i="11"/>
  <c r="R9" i="11"/>
  <c r="Q9" i="11"/>
  <c r="P9" i="11"/>
  <c r="O9" i="11"/>
  <c r="N9" i="11"/>
  <c r="M9" i="11"/>
  <c r="L9" i="11"/>
  <c r="K9" i="11"/>
  <c r="J9" i="11"/>
  <c r="I9" i="11"/>
  <c r="H9" i="11"/>
  <c r="G9" i="11"/>
  <c r="F9" i="11"/>
  <c r="E9" i="11"/>
  <c r="D9" i="11"/>
  <c r="C9" i="11"/>
  <c r="B9" i="11"/>
  <c r="T8" i="11"/>
  <c r="S8" i="11"/>
  <c r="R8" i="11"/>
  <c r="Q8" i="11"/>
  <c r="P8" i="11"/>
  <c r="O8" i="11"/>
  <c r="N8" i="11"/>
  <c r="M8" i="11"/>
  <c r="L8" i="11"/>
  <c r="K8" i="11"/>
  <c r="J8" i="11"/>
  <c r="I8" i="11"/>
  <c r="H8" i="11"/>
  <c r="G8" i="11"/>
  <c r="F8" i="11"/>
  <c r="E8" i="11"/>
  <c r="D8" i="11"/>
  <c r="C8" i="11"/>
  <c r="B8" i="11"/>
  <c r="T7" i="11"/>
  <c r="S7" i="11"/>
  <c r="R7" i="11"/>
  <c r="Q7" i="11"/>
  <c r="P7" i="11"/>
  <c r="O7" i="11"/>
  <c r="N7" i="11"/>
  <c r="M7" i="11"/>
  <c r="L7" i="11"/>
  <c r="K7" i="11"/>
  <c r="J7" i="11"/>
  <c r="I7" i="11"/>
  <c r="H7" i="11"/>
  <c r="G7" i="11"/>
  <c r="F7" i="11"/>
  <c r="E7" i="11"/>
  <c r="D7" i="11"/>
  <c r="C7" i="11"/>
  <c r="B7" i="11"/>
  <c r="T6" i="11"/>
  <c r="S6" i="11"/>
  <c r="R6" i="11"/>
  <c r="Q6" i="11"/>
  <c r="P6" i="11"/>
  <c r="O6" i="11"/>
  <c r="N6" i="11"/>
  <c r="M6" i="11"/>
  <c r="L6" i="11"/>
  <c r="K6" i="11"/>
  <c r="J6" i="11"/>
  <c r="I6" i="11"/>
  <c r="H6" i="11"/>
  <c r="G6" i="11"/>
  <c r="F6" i="11"/>
  <c r="E6" i="11"/>
  <c r="D6" i="11"/>
  <c r="C6" i="11"/>
  <c r="B6" i="11"/>
  <c r="T5" i="11"/>
  <c r="S5" i="11"/>
  <c r="R5" i="11"/>
  <c r="Q5" i="11"/>
  <c r="P5" i="11"/>
  <c r="O5" i="11"/>
  <c r="N5" i="11"/>
  <c r="M5" i="11"/>
  <c r="L5" i="11"/>
  <c r="K5" i="11"/>
  <c r="J5" i="11"/>
  <c r="I5" i="11"/>
  <c r="H5" i="11"/>
  <c r="G5" i="11"/>
  <c r="F5" i="11"/>
  <c r="E5" i="11"/>
  <c r="D5" i="11"/>
  <c r="C5" i="11"/>
  <c r="B5" i="11"/>
  <c r="T4" i="11"/>
  <c r="S4" i="11"/>
  <c r="R4" i="11"/>
  <c r="Q4" i="11"/>
  <c r="P4" i="11"/>
  <c r="O4" i="11"/>
  <c r="N4" i="11"/>
  <c r="M4" i="11"/>
  <c r="L4" i="11"/>
  <c r="K4" i="11"/>
  <c r="J4" i="11"/>
  <c r="I4" i="11"/>
  <c r="H4" i="11"/>
  <c r="G4" i="11"/>
  <c r="F4" i="11"/>
  <c r="E4" i="11"/>
  <c r="D4" i="11"/>
  <c r="C4" i="11"/>
  <c r="B4" i="11"/>
  <c r="T3" i="11"/>
  <c r="S3" i="11"/>
  <c r="R3" i="11"/>
  <c r="Q3" i="11"/>
  <c r="P3" i="11"/>
  <c r="O3" i="11"/>
  <c r="N3" i="11"/>
  <c r="M3" i="11"/>
  <c r="L3" i="11"/>
  <c r="K3" i="11"/>
  <c r="J3" i="11"/>
  <c r="I3" i="11"/>
  <c r="H3" i="11"/>
  <c r="G3" i="11"/>
  <c r="F3" i="11"/>
  <c r="E3" i="11"/>
  <c r="D3" i="11"/>
  <c r="C3" i="11"/>
  <c r="B3" i="11"/>
  <c r="T2" i="11"/>
  <c r="S2" i="11"/>
  <c r="R2" i="11"/>
  <c r="Q2" i="11"/>
  <c r="P2" i="11"/>
  <c r="O2" i="11"/>
  <c r="N2" i="11"/>
  <c r="M2" i="11"/>
  <c r="L2" i="11"/>
  <c r="K2" i="11"/>
  <c r="J2" i="11"/>
  <c r="I2" i="11"/>
  <c r="H2" i="11"/>
  <c r="G2" i="11"/>
  <c r="F2" i="11"/>
  <c r="E2" i="11"/>
  <c r="D2" i="11"/>
  <c r="C2" i="11"/>
  <c r="B2" i="11"/>
  <c r="N20" i="10"/>
  <c r="M20" i="10"/>
  <c r="L20" i="10"/>
  <c r="K20" i="10"/>
  <c r="J20" i="10"/>
  <c r="I20" i="10"/>
  <c r="H20" i="10"/>
  <c r="G20" i="10"/>
  <c r="F20" i="10"/>
  <c r="E20" i="10"/>
  <c r="D20" i="10"/>
  <c r="C20" i="10"/>
  <c r="B20" i="10"/>
  <c r="N19" i="10"/>
  <c r="M19" i="10"/>
  <c r="L19" i="10"/>
  <c r="K19" i="10"/>
  <c r="J19" i="10"/>
  <c r="I19" i="10"/>
  <c r="H19" i="10"/>
  <c r="G19" i="10"/>
  <c r="F19" i="10"/>
  <c r="E19" i="10"/>
  <c r="D19" i="10"/>
  <c r="C19" i="10"/>
  <c r="B19" i="10"/>
  <c r="N18" i="10"/>
  <c r="M18" i="10"/>
  <c r="L18" i="10"/>
  <c r="K18" i="10"/>
  <c r="J18" i="10"/>
  <c r="I18" i="10"/>
  <c r="H18" i="10"/>
  <c r="G18" i="10"/>
  <c r="F18" i="10"/>
  <c r="E18" i="10"/>
  <c r="D18" i="10"/>
  <c r="C18" i="10"/>
  <c r="B18" i="10"/>
  <c r="N17" i="10"/>
  <c r="M17" i="10"/>
  <c r="L17" i="10"/>
  <c r="K17" i="10"/>
  <c r="J17" i="10"/>
  <c r="I17" i="10"/>
  <c r="H17" i="10"/>
  <c r="G17" i="10"/>
  <c r="F17" i="10"/>
  <c r="E17" i="10"/>
  <c r="D17" i="10"/>
  <c r="C17" i="10"/>
  <c r="B17" i="10"/>
  <c r="N16" i="10"/>
  <c r="M16" i="10"/>
  <c r="L16" i="10"/>
  <c r="K16" i="10"/>
  <c r="J16" i="10"/>
  <c r="I16" i="10"/>
  <c r="H16" i="10"/>
  <c r="G16" i="10"/>
  <c r="F16" i="10"/>
  <c r="E16" i="10"/>
  <c r="D16" i="10"/>
  <c r="C16" i="10"/>
  <c r="B16" i="10"/>
  <c r="N15" i="10"/>
  <c r="M15" i="10"/>
  <c r="L15" i="10"/>
  <c r="K15" i="10"/>
  <c r="J15" i="10"/>
  <c r="I15" i="10"/>
  <c r="H15" i="10"/>
  <c r="G15" i="10"/>
  <c r="F15" i="10"/>
  <c r="E15" i="10"/>
  <c r="D15" i="10"/>
  <c r="C15" i="10"/>
  <c r="B15" i="10"/>
  <c r="N14" i="10"/>
  <c r="M14" i="10"/>
  <c r="L14" i="10"/>
  <c r="K14" i="10"/>
  <c r="J14" i="10"/>
  <c r="I14" i="10"/>
  <c r="H14" i="10"/>
  <c r="G14" i="10"/>
  <c r="F14" i="10"/>
  <c r="E14" i="10"/>
  <c r="D14" i="10"/>
  <c r="C14" i="10"/>
  <c r="B14" i="10"/>
  <c r="N13" i="10"/>
  <c r="M13" i="10"/>
  <c r="L13" i="10"/>
  <c r="K13" i="10"/>
  <c r="J13" i="10"/>
  <c r="I13" i="10"/>
  <c r="H13" i="10"/>
  <c r="G13" i="10"/>
  <c r="F13" i="10"/>
  <c r="E13" i="10"/>
  <c r="D13" i="10"/>
  <c r="C13" i="10"/>
  <c r="B13" i="10"/>
  <c r="N12" i="10"/>
  <c r="M12" i="10"/>
  <c r="L12" i="10"/>
  <c r="K12" i="10"/>
  <c r="J12" i="10"/>
  <c r="I12" i="10"/>
  <c r="H12" i="10"/>
  <c r="G12" i="10"/>
  <c r="F12" i="10"/>
  <c r="E12" i="10"/>
  <c r="D12" i="10"/>
  <c r="C12" i="10"/>
  <c r="B12" i="10"/>
  <c r="N11" i="10"/>
  <c r="M11" i="10"/>
  <c r="L11" i="10"/>
  <c r="K11" i="10"/>
  <c r="J11" i="10"/>
  <c r="I11" i="10"/>
  <c r="H11" i="10"/>
  <c r="G11" i="10"/>
  <c r="F11" i="10"/>
  <c r="E11" i="10"/>
  <c r="D11" i="10"/>
  <c r="C11" i="10"/>
  <c r="B11" i="10"/>
  <c r="N10" i="10"/>
  <c r="M10" i="10"/>
  <c r="L10" i="10"/>
  <c r="K10" i="10"/>
  <c r="J10" i="10"/>
  <c r="I10" i="10"/>
  <c r="H10" i="10"/>
  <c r="G10" i="10"/>
  <c r="F10" i="10"/>
  <c r="E10" i="10"/>
  <c r="D10" i="10"/>
  <c r="C10" i="10"/>
  <c r="B10" i="10"/>
  <c r="N9" i="10"/>
  <c r="M9" i="10"/>
  <c r="L9" i="10"/>
  <c r="K9" i="10"/>
  <c r="J9" i="10"/>
  <c r="I9" i="10"/>
  <c r="H9" i="10"/>
  <c r="G9" i="10"/>
  <c r="F9" i="10"/>
  <c r="E9" i="10"/>
  <c r="D9" i="10"/>
  <c r="C9" i="10"/>
  <c r="B9" i="10"/>
  <c r="N8" i="10"/>
  <c r="M8" i="10"/>
  <c r="L8" i="10"/>
  <c r="K8" i="10"/>
  <c r="J8" i="10"/>
  <c r="I8" i="10"/>
  <c r="H8" i="10"/>
  <c r="G8" i="10"/>
  <c r="F8" i="10"/>
  <c r="E8" i="10"/>
  <c r="D8" i="10"/>
  <c r="C8" i="10"/>
  <c r="B8" i="10"/>
  <c r="N7" i="10"/>
  <c r="M7" i="10"/>
  <c r="L7" i="10"/>
  <c r="K7" i="10"/>
  <c r="J7" i="10"/>
  <c r="I7" i="10"/>
  <c r="H7" i="10"/>
  <c r="G7" i="10"/>
  <c r="F7" i="10"/>
  <c r="E7" i="10"/>
  <c r="D7" i="10"/>
  <c r="C7" i="10"/>
  <c r="B7" i="10"/>
  <c r="N6" i="10"/>
  <c r="M6" i="10"/>
  <c r="L6" i="10"/>
  <c r="K6" i="10"/>
  <c r="J6" i="10"/>
  <c r="I6" i="10"/>
  <c r="H6" i="10"/>
  <c r="G6" i="10"/>
  <c r="F6" i="10"/>
  <c r="E6" i="10"/>
  <c r="D6" i="10"/>
  <c r="C6" i="10"/>
  <c r="B6" i="10"/>
  <c r="N5" i="10"/>
  <c r="M5" i="10"/>
  <c r="L5" i="10"/>
  <c r="K5" i="10"/>
  <c r="J5" i="10"/>
  <c r="I5" i="10"/>
  <c r="H5" i="10"/>
  <c r="G5" i="10"/>
  <c r="F5" i="10"/>
  <c r="E5" i="10"/>
  <c r="D5" i="10"/>
  <c r="C5" i="10"/>
  <c r="B5" i="10"/>
  <c r="N4" i="10"/>
  <c r="M4" i="10"/>
  <c r="L4" i="10"/>
  <c r="K4" i="10"/>
  <c r="J4" i="10"/>
  <c r="I4" i="10"/>
  <c r="H4" i="10"/>
  <c r="G4" i="10"/>
  <c r="F4" i="10"/>
  <c r="E4" i="10"/>
  <c r="D4" i="10"/>
  <c r="C4" i="10"/>
  <c r="B4" i="10"/>
  <c r="N3" i="10"/>
  <c r="M3" i="10"/>
  <c r="L3" i="10"/>
  <c r="K3" i="10"/>
  <c r="J3" i="10"/>
  <c r="I3" i="10"/>
  <c r="H3" i="10"/>
  <c r="G3" i="10"/>
  <c r="F3" i="10"/>
  <c r="E3" i="10"/>
  <c r="D3" i="10"/>
  <c r="C3" i="10"/>
  <c r="B3" i="10"/>
  <c r="N2" i="10"/>
  <c r="M2" i="10"/>
  <c r="L2" i="10"/>
  <c r="K2" i="10"/>
  <c r="J2" i="10"/>
  <c r="I2" i="10"/>
  <c r="H2" i="10"/>
  <c r="G2" i="10"/>
  <c r="F2" i="10"/>
  <c r="E2" i="10"/>
  <c r="D2" i="10"/>
  <c r="C2" i="10"/>
  <c r="B2" i="10"/>
  <c r="P155" i="7"/>
  <c r="O155" i="7"/>
  <c r="N155" i="7"/>
  <c r="M155" i="7"/>
  <c r="L155" i="7"/>
  <c r="K155" i="7"/>
  <c r="J155" i="7"/>
  <c r="I155" i="7"/>
  <c r="H155" i="7"/>
  <c r="G155" i="7"/>
  <c r="F155" i="7"/>
  <c r="E155" i="7"/>
  <c r="D155" i="7"/>
  <c r="C155" i="7"/>
  <c r="B155" i="7"/>
  <c r="P154" i="7"/>
  <c r="O154" i="7"/>
  <c r="N154" i="7"/>
  <c r="M154" i="7"/>
  <c r="L154" i="7"/>
  <c r="K154" i="7"/>
  <c r="J154" i="7"/>
  <c r="I154" i="7"/>
  <c r="H154" i="7"/>
  <c r="G154" i="7"/>
  <c r="F154" i="7"/>
  <c r="E154" i="7"/>
  <c r="D154" i="7"/>
  <c r="C154" i="7"/>
  <c r="B154" i="7"/>
  <c r="P153" i="7"/>
  <c r="O153" i="7"/>
  <c r="N153" i="7"/>
  <c r="M153" i="7"/>
  <c r="L153" i="7"/>
  <c r="K153" i="7"/>
  <c r="J153" i="7"/>
  <c r="I153" i="7"/>
  <c r="H153" i="7"/>
  <c r="G153" i="7"/>
  <c r="F153" i="7"/>
  <c r="E153" i="7"/>
  <c r="D153" i="7"/>
  <c r="C153" i="7"/>
  <c r="B153" i="7"/>
  <c r="P152" i="7"/>
  <c r="O152" i="7"/>
  <c r="N152" i="7"/>
  <c r="M152" i="7"/>
  <c r="L152" i="7"/>
  <c r="K152" i="7"/>
  <c r="J152" i="7"/>
  <c r="I152" i="7"/>
  <c r="H152" i="7"/>
  <c r="G152" i="7"/>
  <c r="F152" i="7"/>
  <c r="E152" i="7"/>
  <c r="D152" i="7"/>
  <c r="C152" i="7"/>
  <c r="B152" i="7"/>
  <c r="P151" i="7"/>
  <c r="O151" i="7"/>
  <c r="N151" i="7"/>
  <c r="M151" i="7"/>
  <c r="L151" i="7"/>
  <c r="K151" i="7"/>
  <c r="J151" i="7"/>
  <c r="I151" i="7"/>
  <c r="H151" i="7"/>
  <c r="G151" i="7"/>
  <c r="F151" i="7"/>
  <c r="E151" i="7"/>
  <c r="D151" i="7"/>
  <c r="C151" i="7"/>
  <c r="B151" i="7"/>
  <c r="P150" i="7"/>
  <c r="O150" i="7"/>
  <c r="N150" i="7"/>
  <c r="M150" i="7"/>
  <c r="L150" i="7"/>
  <c r="K150" i="7"/>
  <c r="J150" i="7"/>
  <c r="I150" i="7"/>
  <c r="H150" i="7"/>
  <c r="G150" i="7"/>
  <c r="F150" i="7"/>
  <c r="E150" i="7"/>
  <c r="D150" i="7"/>
  <c r="C150" i="7"/>
  <c r="B150" i="7"/>
  <c r="P149" i="7"/>
  <c r="O149" i="7"/>
  <c r="N149" i="7"/>
  <c r="M149" i="7"/>
  <c r="L149" i="7"/>
  <c r="K149" i="7"/>
  <c r="J149" i="7"/>
  <c r="I149" i="7"/>
  <c r="H149" i="7"/>
  <c r="G149" i="7"/>
  <c r="F149" i="7"/>
  <c r="E149" i="7"/>
  <c r="D149" i="7"/>
  <c r="C149" i="7"/>
  <c r="B149" i="7"/>
  <c r="P148" i="7"/>
  <c r="O148" i="7"/>
  <c r="N148" i="7"/>
  <c r="M148" i="7"/>
  <c r="L148" i="7"/>
  <c r="K148" i="7"/>
  <c r="J148" i="7"/>
  <c r="I148" i="7"/>
  <c r="H148" i="7"/>
  <c r="G148" i="7"/>
  <c r="F148" i="7"/>
  <c r="E148" i="7"/>
  <c r="D148" i="7"/>
  <c r="C148" i="7"/>
  <c r="B148" i="7"/>
  <c r="P147" i="7"/>
  <c r="O147" i="7"/>
  <c r="N147" i="7"/>
  <c r="M147" i="7"/>
  <c r="L147" i="7"/>
  <c r="K147" i="7"/>
  <c r="J147" i="7"/>
  <c r="I147" i="7"/>
  <c r="H147" i="7"/>
  <c r="G147" i="7"/>
  <c r="F147" i="7"/>
  <c r="E147" i="7"/>
  <c r="D147" i="7"/>
  <c r="C147" i="7"/>
  <c r="B147" i="7"/>
  <c r="P146" i="7"/>
  <c r="O146" i="7"/>
  <c r="N146" i="7"/>
  <c r="M146" i="7"/>
  <c r="L146" i="7"/>
  <c r="K146" i="7"/>
  <c r="J146" i="7"/>
  <c r="I146" i="7"/>
  <c r="H146" i="7"/>
  <c r="G146" i="7"/>
  <c r="F146" i="7"/>
  <c r="E146" i="7"/>
  <c r="D146" i="7"/>
  <c r="C146" i="7"/>
  <c r="B146" i="7"/>
  <c r="P145" i="7"/>
  <c r="O145" i="7"/>
  <c r="N145" i="7"/>
  <c r="M145" i="7"/>
  <c r="L145" i="7"/>
  <c r="K145" i="7"/>
  <c r="J145" i="7"/>
  <c r="I145" i="7"/>
  <c r="H145" i="7"/>
  <c r="G145" i="7"/>
  <c r="F145" i="7"/>
  <c r="E145" i="7"/>
  <c r="D145" i="7"/>
  <c r="C145" i="7"/>
  <c r="B145" i="7"/>
  <c r="P144" i="7"/>
  <c r="O144" i="7"/>
  <c r="N144" i="7"/>
  <c r="M144" i="7"/>
  <c r="L144" i="7"/>
  <c r="K144" i="7"/>
  <c r="J144" i="7"/>
  <c r="I144" i="7"/>
  <c r="H144" i="7"/>
  <c r="G144" i="7"/>
  <c r="F144" i="7"/>
  <c r="E144" i="7"/>
  <c r="D144" i="7"/>
  <c r="C144" i="7"/>
  <c r="B144" i="7"/>
  <c r="P143" i="7"/>
  <c r="O143" i="7"/>
  <c r="N143" i="7"/>
  <c r="M143" i="7"/>
  <c r="L143" i="7"/>
  <c r="K143" i="7"/>
  <c r="J143" i="7"/>
  <c r="I143" i="7"/>
  <c r="H143" i="7"/>
  <c r="G143" i="7"/>
  <c r="F143" i="7"/>
  <c r="E143" i="7"/>
  <c r="D143" i="7"/>
  <c r="C143" i="7"/>
  <c r="B143" i="7"/>
  <c r="P142" i="7"/>
  <c r="O142" i="7"/>
  <c r="N142" i="7"/>
  <c r="M142" i="7"/>
  <c r="L142" i="7"/>
  <c r="K142" i="7"/>
  <c r="J142" i="7"/>
  <c r="I142" i="7"/>
  <c r="H142" i="7"/>
  <c r="G142" i="7"/>
  <c r="F142" i="7"/>
  <c r="E142" i="7"/>
  <c r="D142" i="7"/>
  <c r="C142" i="7"/>
  <c r="B142" i="7"/>
  <c r="P141" i="7"/>
  <c r="O141" i="7"/>
  <c r="N141" i="7"/>
  <c r="M141" i="7"/>
  <c r="L141" i="7"/>
  <c r="K141" i="7"/>
  <c r="J141" i="7"/>
  <c r="I141" i="7"/>
  <c r="H141" i="7"/>
  <c r="G141" i="7"/>
  <c r="F141" i="7"/>
  <c r="E141" i="7"/>
  <c r="D141" i="7"/>
  <c r="C141" i="7"/>
  <c r="B141" i="7"/>
  <c r="P140" i="7"/>
  <c r="O140" i="7"/>
  <c r="N140" i="7"/>
  <c r="M140" i="7"/>
  <c r="L140" i="7"/>
  <c r="K140" i="7"/>
  <c r="J140" i="7"/>
  <c r="I140" i="7"/>
  <c r="H140" i="7"/>
  <c r="G140" i="7"/>
  <c r="F140" i="7"/>
  <c r="E140" i="7"/>
  <c r="D140" i="7"/>
  <c r="C140" i="7"/>
  <c r="B140" i="7"/>
  <c r="P139" i="7"/>
  <c r="O139" i="7"/>
  <c r="N139" i="7"/>
  <c r="M139" i="7"/>
  <c r="L139" i="7"/>
  <c r="K139" i="7"/>
  <c r="J139" i="7"/>
  <c r="I139" i="7"/>
  <c r="H139" i="7"/>
  <c r="G139" i="7"/>
  <c r="F139" i="7"/>
  <c r="E139" i="7"/>
  <c r="D139" i="7"/>
  <c r="C139" i="7"/>
  <c r="B139" i="7"/>
  <c r="P138" i="7"/>
  <c r="O138" i="7"/>
  <c r="N138" i="7"/>
  <c r="M138" i="7"/>
  <c r="L138" i="7"/>
  <c r="K138" i="7"/>
  <c r="J138" i="7"/>
  <c r="I138" i="7"/>
  <c r="H138" i="7"/>
  <c r="G138" i="7"/>
  <c r="F138" i="7"/>
  <c r="E138" i="7"/>
  <c r="D138" i="7"/>
  <c r="C138" i="7"/>
  <c r="B138" i="7"/>
  <c r="P137" i="7"/>
  <c r="O137" i="7"/>
  <c r="N137" i="7"/>
  <c r="M137" i="7"/>
  <c r="L137" i="7"/>
  <c r="K137" i="7"/>
  <c r="J137" i="7"/>
  <c r="I137" i="7"/>
  <c r="H137" i="7"/>
  <c r="G137" i="7"/>
  <c r="F137" i="7"/>
  <c r="E137" i="7"/>
  <c r="D137" i="7"/>
  <c r="C137" i="7"/>
  <c r="B137" i="7"/>
  <c r="P136" i="7"/>
  <c r="O136" i="7"/>
  <c r="N136" i="7"/>
  <c r="M136" i="7"/>
  <c r="L136" i="7"/>
  <c r="K136" i="7"/>
  <c r="J136" i="7"/>
  <c r="I136" i="7"/>
  <c r="H136" i="7"/>
  <c r="G136" i="7"/>
  <c r="F136" i="7"/>
  <c r="E136" i="7"/>
  <c r="D136" i="7"/>
  <c r="C136" i="7"/>
  <c r="B136" i="7"/>
  <c r="P135" i="7"/>
  <c r="O135" i="7"/>
  <c r="N135" i="7"/>
  <c r="M135" i="7"/>
  <c r="L135" i="7"/>
  <c r="K135" i="7"/>
  <c r="J135" i="7"/>
  <c r="I135" i="7"/>
  <c r="H135" i="7"/>
  <c r="G135" i="7"/>
  <c r="F135" i="7"/>
  <c r="E135" i="7"/>
  <c r="D135" i="7"/>
  <c r="C135" i="7"/>
  <c r="B135" i="7"/>
  <c r="P134" i="7"/>
  <c r="O134" i="7"/>
  <c r="N134" i="7"/>
  <c r="M134" i="7"/>
  <c r="L134" i="7"/>
  <c r="K134" i="7"/>
  <c r="J134" i="7"/>
  <c r="I134" i="7"/>
  <c r="H134" i="7"/>
  <c r="G134" i="7"/>
  <c r="F134" i="7"/>
  <c r="E134" i="7"/>
  <c r="D134" i="7"/>
  <c r="C134" i="7"/>
  <c r="B134" i="7"/>
  <c r="P133" i="7"/>
  <c r="O133" i="7"/>
  <c r="N133" i="7"/>
  <c r="M133" i="7"/>
  <c r="L133" i="7"/>
  <c r="K133" i="7"/>
  <c r="J133" i="7"/>
  <c r="I133" i="7"/>
  <c r="H133" i="7"/>
  <c r="G133" i="7"/>
  <c r="F133" i="7"/>
  <c r="E133" i="7"/>
  <c r="D133" i="7"/>
  <c r="C133" i="7"/>
  <c r="B133" i="7"/>
  <c r="P132" i="7"/>
  <c r="O132" i="7"/>
  <c r="N132" i="7"/>
  <c r="M132" i="7"/>
  <c r="L132" i="7"/>
  <c r="K132" i="7"/>
  <c r="J132" i="7"/>
  <c r="I132" i="7"/>
  <c r="H132" i="7"/>
  <c r="G132" i="7"/>
  <c r="F132" i="7"/>
  <c r="E132" i="7"/>
  <c r="D132" i="7"/>
  <c r="C132" i="7"/>
  <c r="B132" i="7"/>
  <c r="P131" i="7"/>
  <c r="O131" i="7"/>
  <c r="N131" i="7"/>
  <c r="M131" i="7"/>
  <c r="L131" i="7"/>
  <c r="K131" i="7"/>
  <c r="J131" i="7"/>
  <c r="I131" i="7"/>
  <c r="H131" i="7"/>
  <c r="G131" i="7"/>
  <c r="F131" i="7"/>
  <c r="E131" i="7"/>
  <c r="D131" i="7"/>
  <c r="C131" i="7"/>
  <c r="B131" i="7"/>
  <c r="P130" i="7"/>
  <c r="O130" i="7"/>
  <c r="N130" i="7"/>
  <c r="M130" i="7"/>
  <c r="L130" i="7"/>
  <c r="K130" i="7"/>
  <c r="J130" i="7"/>
  <c r="I130" i="7"/>
  <c r="H130" i="7"/>
  <c r="G130" i="7"/>
  <c r="F130" i="7"/>
  <c r="E130" i="7"/>
  <c r="D130" i="7"/>
  <c r="C130" i="7"/>
  <c r="B130" i="7"/>
  <c r="P129" i="7"/>
  <c r="O129" i="7"/>
  <c r="N129" i="7"/>
  <c r="M129" i="7"/>
  <c r="L129" i="7"/>
  <c r="K129" i="7"/>
  <c r="J129" i="7"/>
  <c r="I129" i="7"/>
  <c r="H129" i="7"/>
  <c r="G129" i="7"/>
  <c r="F129" i="7"/>
  <c r="E129" i="7"/>
  <c r="D129" i="7"/>
  <c r="C129" i="7"/>
  <c r="B129" i="7"/>
  <c r="P128" i="7"/>
  <c r="O128" i="7"/>
  <c r="N128" i="7"/>
  <c r="M128" i="7"/>
  <c r="L128" i="7"/>
  <c r="K128" i="7"/>
  <c r="J128" i="7"/>
  <c r="I128" i="7"/>
  <c r="H128" i="7"/>
  <c r="G128" i="7"/>
  <c r="F128" i="7"/>
  <c r="E128" i="7"/>
  <c r="D128" i="7"/>
  <c r="C128" i="7"/>
  <c r="B128" i="7"/>
  <c r="P127" i="7"/>
  <c r="O127" i="7"/>
  <c r="N127" i="7"/>
  <c r="M127" i="7"/>
  <c r="L127" i="7"/>
  <c r="K127" i="7"/>
  <c r="J127" i="7"/>
  <c r="I127" i="7"/>
  <c r="H127" i="7"/>
  <c r="G127" i="7"/>
  <c r="F127" i="7"/>
  <c r="E127" i="7"/>
  <c r="D127" i="7"/>
  <c r="C127" i="7"/>
  <c r="B127" i="7"/>
  <c r="P126" i="7"/>
  <c r="O126" i="7"/>
  <c r="N126" i="7"/>
  <c r="M126" i="7"/>
  <c r="L126" i="7"/>
  <c r="K126" i="7"/>
  <c r="J126" i="7"/>
  <c r="I126" i="7"/>
  <c r="H126" i="7"/>
  <c r="G126" i="7"/>
  <c r="F126" i="7"/>
  <c r="E126" i="7"/>
  <c r="D126" i="7"/>
  <c r="C126" i="7"/>
  <c r="B126" i="7"/>
  <c r="P125" i="7"/>
  <c r="O125" i="7"/>
  <c r="N125" i="7"/>
  <c r="M125" i="7"/>
  <c r="L125" i="7"/>
  <c r="K125" i="7"/>
  <c r="J125" i="7"/>
  <c r="I125" i="7"/>
  <c r="H125" i="7"/>
  <c r="G125" i="7"/>
  <c r="F125" i="7"/>
  <c r="E125" i="7"/>
  <c r="D125" i="7"/>
  <c r="C125" i="7"/>
  <c r="B125" i="7"/>
  <c r="P124" i="7"/>
  <c r="O124" i="7"/>
  <c r="N124" i="7"/>
  <c r="M124" i="7"/>
  <c r="L124" i="7"/>
  <c r="K124" i="7"/>
  <c r="J124" i="7"/>
  <c r="I124" i="7"/>
  <c r="H124" i="7"/>
  <c r="G124" i="7"/>
  <c r="F124" i="7"/>
  <c r="E124" i="7"/>
  <c r="D124" i="7"/>
  <c r="C124" i="7"/>
  <c r="B124" i="7"/>
  <c r="P123" i="7"/>
  <c r="O123" i="7"/>
  <c r="N123" i="7"/>
  <c r="M123" i="7"/>
  <c r="L123" i="7"/>
  <c r="K123" i="7"/>
  <c r="J123" i="7"/>
  <c r="I123" i="7"/>
  <c r="H123" i="7"/>
  <c r="G123" i="7"/>
  <c r="F123" i="7"/>
  <c r="E123" i="7"/>
  <c r="D123" i="7"/>
  <c r="C123" i="7"/>
  <c r="B123" i="7"/>
  <c r="P122" i="7"/>
  <c r="O122" i="7"/>
  <c r="N122" i="7"/>
  <c r="M122" i="7"/>
  <c r="L122" i="7"/>
  <c r="K122" i="7"/>
  <c r="J122" i="7"/>
  <c r="I122" i="7"/>
  <c r="H122" i="7"/>
  <c r="G122" i="7"/>
  <c r="F122" i="7"/>
  <c r="E122" i="7"/>
  <c r="D122" i="7"/>
  <c r="C122" i="7"/>
  <c r="B122" i="7"/>
  <c r="P121" i="7"/>
  <c r="O121" i="7"/>
  <c r="N121" i="7"/>
  <c r="M121" i="7"/>
  <c r="L121" i="7"/>
  <c r="K121" i="7"/>
  <c r="J121" i="7"/>
  <c r="I121" i="7"/>
  <c r="H121" i="7"/>
  <c r="G121" i="7"/>
  <c r="F121" i="7"/>
  <c r="E121" i="7"/>
  <c r="D121" i="7"/>
  <c r="C121" i="7"/>
  <c r="B121" i="7"/>
  <c r="P120" i="7"/>
  <c r="O120" i="7"/>
  <c r="N120" i="7"/>
  <c r="M120" i="7"/>
  <c r="L120" i="7"/>
  <c r="K120" i="7"/>
  <c r="J120" i="7"/>
  <c r="I120" i="7"/>
  <c r="H120" i="7"/>
  <c r="G120" i="7"/>
  <c r="F120" i="7"/>
  <c r="E120" i="7"/>
  <c r="D120" i="7"/>
  <c r="C120" i="7"/>
  <c r="B120" i="7"/>
  <c r="P119" i="7"/>
  <c r="O119" i="7"/>
  <c r="N119" i="7"/>
  <c r="M119" i="7"/>
  <c r="L119" i="7"/>
  <c r="K119" i="7"/>
  <c r="J119" i="7"/>
  <c r="I119" i="7"/>
  <c r="H119" i="7"/>
  <c r="G119" i="7"/>
  <c r="F119" i="7"/>
  <c r="E119" i="7"/>
  <c r="D119" i="7"/>
  <c r="C119" i="7"/>
  <c r="B119" i="7"/>
  <c r="P118" i="7"/>
  <c r="O118" i="7"/>
  <c r="N118" i="7"/>
  <c r="M118" i="7"/>
  <c r="L118" i="7"/>
  <c r="K118" i="7"/>
  <c r="J118" i="7"/>
  <c r="I118" i="7"/>
  <c r="H118" i="7"/>
  <c r="G118" i="7"/>
  <c r="F118" i="7"/>
  <c r="E118" i="7"/>
  <c r="D118" i="7"/>
  <c r="C118" i="7"/>
  <c r="B118" i="7"/>
  <c r="P117" i="7"/>
  <c r="O117" i="7"/>
  <c r="N117" i="7"/>
  <c r="M117" i="7"/>
  <c r="L117" i="7"/>
  <c r="K117" i="7"/>
  <c r="J117" i="7"/>
  <c r="I117" i="7"/>
  <c r="H117" i="7"/>
  <c r="G117" i="7"/>
  <c r="F117" i="7"/>
  <c r="E117" i="7"/>
  <c r="D117" i="7"/>
  <c r="C117" i="7"/>
  <c r="B117" i="7"/>
  <c r="P116" i="7"/>
  <c r="O116" i="7"/>
  <c r="N116" i="7"/>
  <c r="M116" i="7"/>
  <c r="L116" i="7"/>
  <c r="K116" i="7"/>
  <c r="J116" i="7"/>
  <c r="I116" i="7"/>
  <c r="H116" i="7"/>
  <c r="G116" i="7"/>
  <c r="F116" i="7"/>
  <c r="E116" i="7"/>
  <c r="D116" i="7"/>
  <c r="C116" i="7"/>
  <c r="B116" i="7"/>
  <c r="P115" i="7"/>
  <c r="O115" i="7"/>
  <c r="N115" i="7"/>
  <c r="M115" i="7"/>
  <c r="L115" i="7"/>
  <c r="K115" i="7"/>
  <c r="J115" i="7"/>
  <c r="I115" i="7"/>
  <c r="H115" i="7"/>
  <c r="G115" i="7"/>
  <c r="F115" i="7"/>
  <c r="E115" i="7"/>
  <c r="D115" i="7"/>
  <c r="C115" i="7"/>
  <c r="B115" i="7"/>
  <c r="P114" i="7"/>
  <c r="O114" i="7"/>
  <c r="N114" i="7"/>
  <c r="M114" i="7"/>
  <c r="L114" i="7"/>
  <c r="K114" i="7"/>
  <c r="J114" i="7"/>
  <c r="I114" i="7"/>
  <c r="H114" i="7"/>
  <c r="G114" i="7"/>
  <c r="F114" i="7"/>
  <c r="E114" i="7"/>
  <c r="D114" i="7"/>
  <c r="C114" i="7"/>
  <c r="B114" i="7"/>
  <c r="P113" i="7"/>
  <c r="O113" i="7"/>
  <c r="N113" i="7"/>
  <c r="M113" i="7"/>
  <c r="L113" i="7"/>
  <c r="K113" i="7"/>
  <c r="J113" i="7"/>
  <c r="I113" i="7"/>
  <c r="H113" i="7"/>
  <c r="G113" i="7"/>
  <c r="F113" i="7"/>
  <c r="E113" i="7"/>
  <c r="D113" i="7"/>
  <c r="C113" i="7"/>
  <c r="B113" i="7"/>
  <c r="P112" i="7"/>
  <c r="O112" i="7"/>
  <c r="N112" i="7"/>
  <c r="M112" i="7"/>
  <c r="L112" i="7"/>
  <c r="K112" i="7"/>
  <c r="J112" i="7"/>
  <c r="I112" i="7"/>
  <c r="H112" i="7"/>
  <c r="G112" i="7"/>
  <c r="F112" i="7"/>
  <c r="E112" i="7"/>
  <c r="D112" i="7"/>
  <c r="C112" i="7"/>
  <c r="B112" i="7"/>
  <c r="P111" i="7"/>
  <c r="O111" i="7"/>
  <c r="N111" i="7"/>
  <c r="M111" i="7"/>
  <c r="L111" i="7"/>
  <c r="K111" i="7"/>
  <c r="J111" i="7"/>
  <c r="I111" i="7"/>
  <c r="H111" i="7"/>
  <c r="G111" i="7"/>
  <c r="F111" i="7"/>
  <c r="E111" i="7"/>
  <c r="D111" i="7"/>
  <c r="C111" i="7"/>
  <c r="B111" i="7"/>
  <c r="P110" i="7"/>
  <c r="O110" i="7"/>
  <c r="N110" i="7"/>
  <c r="M110" i="7"/>
  <c r="L110" i="7"/>
  <c r="K110" i="7"/>
  <c r="J110" i="7"/>
  <c r="I110" i="7"/>
  <c r="H110" i="7"/>
  <c r="G110" i="7"/>
  <c r="F110" i="7"/>
  <c r="E110" i="7"/>
  <c r="D110" i="7"/>
  <c r="C110" i="7"/>
  <c r="B110" i="7"/>
  <c r="P109" i="7"/>
  <c r="O109" i="7"/>
  <c r="N109" i="7"/>
  <c r="M109" i="7"/>
  <c r="L109" i="7"/>
  <c r="K109" i="7"/>
  <c r="J109" i="7"/>
  <c r="I109" i="7"/>
  <c r="H109" i="7"/>
  <c r="G109" i="7"/>
  <c r="F109" i="7"/>
  <c r="E109" i="7"/>
  <c r="D109" i="7"/>
  <c r="C109" i="7"/>
  <c r="B109" i="7"/>
  <c r="P108" i="7"/>
  <c r="O108" i="7"/>
  <c r="N108" i="7"/>
  <c r="M108" i="7"/>
  <c r="L108" i="7"/>
  <c r="K108" i="7"/>
  <c r="J108" i="7"/>
  <c r="I108" i="7"/>
  <c r="H108" i="7"/>
  <c r="G108" i="7"/>
  <c r="F108" i="7"/>
  <c r="E108" i="7"/>
  <c r="D108" i="7"/>
  <c r="C108" i="7"/>
  <c r="B108" i="7"/>
  <c r="P107" i="7"/>
  <c r="O107" i="7"/>
  <c r="N107" i="7"/>
  <c r="M107" i="7"/>
  <c r="L107" i="7"/>
  <c r="K107" i="7"/>
  <c r="J107" i="7"/>
  <c r="I107" i="7"/>
  <c r="H107" i="7"/>
  <c r="G107" i="7"/>
  <c r="F107" i="7"/>
  <c r="E107" i="7"/>
  <c r="D107" i="7"/>
  <c r="C107" i="7"/>
  <c r="B107" i="7"/>
  <c r="P106" i="7"/>
  <c r="O106" i="7"/>
  <c r="N106" i="7"/>
  <c r="M106" i="7"/>
  <c r="L106" i="7"/>
  <c r="K106" i="7"/>
  <c r="J106" i="7"/>
  <c r="I106" i="7"/>
  <c r="H106" i="7"/>
  <c r="G106" i="7"/>
  <c r="F106" i="7"/>
  <c r="E106" i="7"/>
  <c r="D106" i="7"/>
  <c r="C106" i="7"/>
  <c r="B106" i="7"/>
  <c r="P105" i="7"/>
  <c r="O105" i="7"/>
  <c r="N105" i="7"/>
  <c r="M105" i="7"/>
  <c r="L105" i="7"/>
  <c r="K105" i="7"/>
  <c r="J105" i="7"/>
  <c r="I105" i="7"/>
  <c r="H105" i="7"/>
  <c r="G105" i="7"/>
  <c r="F105" i="7"/>
  <c r="E105" i="7"/>
  <c r="D105" i="7"/>
  <c r="C105" i="7"/>
  <c r="B105" i="7"/>
  <c r="P104" i="7"/>
  <c r="O104" i="7"/>
  <c r="N104" i="7"/>
  <c r="M104" i="7"/>
  <c r="L104" i="7"/>
  <c r="K104" i="7"/>
  <c r="J104" i="7"/>
  <c r="I104" i="7"/>
  <c r="H104" i="7"/>
  <c r="G104" i="7"/>
  <c r="F104" i="7"/>
  <c r="E104" i="7"/>
  <c r="D104" i="7"/>
  <c r="C104" i="7"/>
  <c r="B104" i="7"/>
  <c r="P103" i="7"/>
  <c r="O103" i="7"/>
  <c r="N103" i="7"/>
  <c r="M103" i="7"/>
  <c r="L103" i="7"/>
  <c r="K103" i="7"/>
  <c r="J103" i="7"/>
  <c r="I103" i="7"/>
  <c r="H103" i="7"/>
  <c r="G103" i="7"/>
  <c r="F103" i="7"/>
  <c r="E103" i="7"/>
  <c r="D103" i="7"/>
  <c r="C103" i="7"/>
  <c r="B103" i="7"/>
  <c r="P102" i="7"/>
  <c r="O102" i="7"/>
  <c r="N102" i="7"/>
  <c r="M102" i="7"/>
  <c r="L102" i="7"/>
  <c r="K102" i="7"/>
  <c r="J102" i="7"/>
  <c r="I102" i="7"/>
  <c r="H102" i="7"/>
  <c r="G102" i="7"/>
  <c r="F102" i="7"/>
  <c r="E102" i="7"/>
  <c r="D102" i="7"/>
  <c r="C102" i="7"/>
  <c r="B102" i="7"/>
  <c r="P101" i="7"/>
  <c r="O101" i="7"/>
  <c r="N101" i="7"/>
  <c r="M101" i="7"/>
  <c r="L101" i="7"/>
  <c r="K101" i="7"/>
  <c r="J101" i="7"/>
  <c r="I101" i="7"/>
  <c r="H101" i="7"/>
  <c r="G101" i="7"/>
  <c r="F101" i="7"/>
  <c r="E101" i="7"/>
  <c r="D101" i="7"/>
  <c r="C101" i="7"/>
  <c r="B101" i="7"/>
  <c r="P100" i="7"/>
  <c r="O100" i="7"/>
  <c r="N100" i="7"/>
  <c r="M100" i="7"/>
  <c r="L100" i="7"/>
  <c r="K100" i="7"/>
  <c r="J100" i="7"/>
  <c r="I100" i="7"/>
  <c r="H100" i="7"/>
  <c r="G100" i="7"/>
  <c r="F100" i="7"/>
  <c r="E100" i="7"/>
  <c r="D100" i="7"/>
  <c r="C100" i="7"/>
  <c r="B100" i="7"/>
  <c r="P99" i="7"/>
  <c r="O99" i="7"/>
  <c r="N99" i="7"/>
  <c r="M99" i="7"/>
  <c r="L99" i="7"/>
  <c r="K99" i="7"/>
  <c r="J99" i="7"/>
  <c r="I99" i="7"/>
  <c r="H99" i="7"/>
  <c r="G99" i="7"/>
  <c r="F99" i="7"/>
  <c r="E99" i="7"/>
  <c r="D99" i="7"/>
  <c r="C99" i="7"/>
  <c r="B99" i="7"/>
  <c r="P98" i="7"/>
  <c r="O98" i="7"/>
  <c r="N98" i="7"/>
  <c r="M98" i="7"/>
  <c r="L98" i="7"/>
  <c r="K98" i="7"/>
  <c r="J98" i="7"/>
  <c r="I98" i="7"/>
  <c r="H98" i="7"/>
  <c r="G98" i="7"/>
  <c r="F98" i="7"/>
  <c r="E98" i="7"/>
  <c r="D98" i="7"/>
  <c r="C98" i="7"/>
  <c r="B98" i="7"/>
  <c r="P97" i="7"/>
  <c r="O97" i="7"/>
  <c r="N97" i="7"/>
  <c r="M97" i="7"/>
  <c r="L97" i="7"/>
  <c r="K97" i="7"/>
  <c r="J97" i="7"/>
  <c r="I97" i="7"/>
  <c r="H97" i="7"/>
  <c r="G97" i="7"/>
  <c r="F97" i="7"/>
  <c r="E97" i="7"/>
  <c r="D97" i="7"/>
  <c r="C97" i="7"/>
  <c r="B97" i="7"/>
  <c r="P96" i="7"/>
  <c r="O96" i="7"/>
  <c r="N96" i="7"/>
  <c r="M96" i="7"/>
  <c r="L96" i="7"/>
  <c r="K96" i="7"/>
  <c r="J96" i="7"/>
  <c r="I96" i="7"/>
  <c r="H96" i="7"/>
  <c r="G96" i="7"/>
  <c r="F96" i="7"/>
  <c r="E96" i="7"/>
  <c r="D96" i="7"/>
  <c r="C96" i="7"/>
  <c r="B96" i="7"/>
  <c r="P95" i="7"/>
  <c r="O95" i="7"/>
  <c r="N95" i="7"/>
  <c r="M95" i="7"/>
  <c r="L95" i="7"/>
  <c r="K95" i="7"/>
  <c r="J95" i="7"/>
  <c r="I95" i="7"/>
  <c r="H95" i="7"/>
  <c r="G95" i="7"/>
  <c r="F95" i="7"/>
  <c r="E95" i="7"/>
  <c r="D95" i="7"/>
  <c r="C95" i="7"/>
  <c r="B95" i="7"/>
  <c r="P94" i="7"/>
  <c r="O94" i="7"/>
  <c r="N94" i="7"/>
  <c r="M94" i="7"/>
  <c r="L94" i="7"/>
  <c r="K94" i="7"/>
  <c r="J94" i="7"/>
  <c r="I94" i="7"/>
  <c r="H94" i="7"/>
  <c r="G94" i="7"/>
  <c r="F94" i="7"/>
  <c r="E94" i="7"/>
  <c r="D94" i="7"/>
  <c r="C94" i="7"/>
  <c r="B94" i="7"/>
  <c r="P93" i="7"/>
  <c r="O93" i="7"/>
  <c r="N93" i="7"/>
  <c r="M93" i="7"/>
  <c r="L93" i="7"/>
  <c r="K93" i="7"/>
  <c r="J93" i="7"/>
  <c r="I93" i="7"/>
  <c r="H93" i="7"/>
  <c r="G93" i="7"/>
  <c r="F93" i="7"/>
  <c r="E93" i="7"/>
  <c r="D93" i="7"/>
  <c r="C93" i="7"/>
  <c r="B93" i="7"/>
  <c r="P92" i="7"/>
  <c r="O92" i="7"/>
  <c r="N92" i="7"/>
  <c r="M92" i="7"/>
  <c r="L92" i="7"/>
  <c r="K92" i="7"/>
  <c r="J92" i="7"/>
  <c r="I92" i="7"/>
  <c r="H92" i="7"/>
  <c r="G92" i="7"/>
  <c r="F92" i="7"/>
  <c r="E92" i="7"/>
  <c r="D92" i="7"/>
  <c r="C92" i="7"/>
  <c r="B92" i="7"/>
  <c r="P91" i="7"/>
  <c r="O91" i="7"/>
  <c r="N91" i="7"/>
  <c r="M91" i="7"/>
  <c r="L91" i="7"/>
  <c r="K91" i="7"/>
  <c r="J91" i="7"/>
  <c r="I91" i="7"/>
  <c r="H91" i="7"/>
  <c r="G91" i="7"/>
  <c r="F91" i="7"/>
  <c r="E91" i="7"/>
  <c r="D91" i="7"/>
  <c r="C91" i="7"/>
  <c r="B91" i="7"/>
  <c r="P90" i="7"/>
  <c r="O90" i="7"/>
  <c r="N90" i="7"/>
  <c r="M90" i="7"/>
  <c r="L90" i="7"/>
  <c r="K90" i="7"/>
  <c r="J90" i="7"/>
  <c r="I90" i="7"/>
  <c r="H90" i="7"/>
  <c r="G90" i="7"/>
  <c r="F90" i="7"/>
  <c r="E90" i="7"/>
  <c r="D90" i="7"/>
  <c r="C90" i="7"/>
  <c r="B90" i="7"/>
  <c r="P89" i="7"/>
  <c r="O89" i="7"/>
  <c r="N89" i="7"/>
  <c r="M89" i="7"/>
  <c r="L89" i="7"/>
  <c r="K89" i="7"/>
  <c r="J89" i="7"/>
  <c r="I89" i="7"/>
  <c r="H89" i="7"/>
  <c r="G89" i="7"/>
  <c r="F89" i="7"/>
  <c r="E89" i="7"/>
  <c r="D89" i="7"/>
  <c r="C89" i="7"/>
  <c r="B89" i="7"/>
  <c r="P88" i="7"/>
  <c r="O88" i="7"/>
  <c r="N88" i="7"/>
  <c r="M88" i="7"/>
  <c r="L88" i="7"/>
  <c r="K88" i="7"/>
  <c r="J88" i="7"/>
  <c r="I88" i="7"/>
  <c r="H88" i="7"/>
  <c r="G88" i="7"/>
  <c r="F88" i="7"/>
  <c r="E88" i="7"/>
  <c r="D88" i="7"/>
  <c r="C88" i="7"/>
  <c r="B88" i="7"/>
  <c r="P87" i="7"/>
  <c r="O87" i="7"/>
  <c r="N87" i="7"/>
  <c r="M87" i="7"/>
  <c r="L87" i="7"/>
  <c r="K87" i="7"/>
  <c r="J87" i="7"/>
  <c r="I87" i="7"/>
  <c r="H87" i="7"/>
  <c r="G87" i="7"/>
  <c r="F87" i="7"/>
  <c r="E87" i="7"/>
  <c r="D87" i="7"/>
  <c r="C87" i="7"/>
  <c r="B87" i="7"/>
  <c r="P86" i="7"/>
  <c r="O86" i="7"/>
  <c r="N86" i="7"/>
  <c r="M86" i="7"/>
  <c r="L86" i="7"/>
  <c r="K86" i="7"/>
  <c r="J86" i="7"/>
  <c r="I86" i="7"/>
  <c r="H86" i="7"/>
  <c r="G86" i="7"/>
  <c r="F86" i="7"/>
  <c r="E86" i="7"/>
  <c r="D86" i="7"/>
  <c r="C86" i="7"/>
  <c r="B86" i="7"/>
  <c r="P85" i="7"/>
  <c r="O85" i="7"/>
  <c r="N85" i="7"/>
  <c r="M85" i="7"/>
  <c r="L85" i="7"/>
  <c r="K85" i="7"/>
  <c r="J85" i="7"/>
  <c r="I85" i="7"/>
  <c r="H85" i="7"/>
  <c r="G85" i="7"/>
  <c r="F85" i="7"/>
  <c r="E85" i="7"/>
  <c r="D85" i="7"/>
  <c r="C85" i="7"/>
  <c r="B85" i="7"/>
  <c r="P84" i="7"/>
  <c r="O84" i="7"/>
  <c r="N84" i="7"/>
  <c r="M84" i="7"/>
  <c r="L84" i="7"/>
  <c r="K84" i="7"/>
  <c r="J84" i="7"/>
  <c r="I84" i="7"/>
  <c r="H84" i="7"/>
  <c r="G84" i="7"/>
  <c r="F84" i="7"/>
  <c r="E84" i="7"/>
  <c r="D84" i="7"/>
  <c r="C84" i="7"/>
  <c r="B84" i="7"/>
  <c r="P83" i="7"/>
  <c r="O83" i="7"/>
  <c r="N83" i="7"/>
  <c r="M83" i="7"/>
  <c r="L83" i="7"/>
  <c r="K83" i="7"/>
  <c r="J83" i="7"/>
  <c r="I83" i="7"/>
  <c r="H83" i="7"/>
  <c r="G83" i="7"/>
  <c r="F83" i="7"/>
  <c r="E83" i="7"/>
  <c r="D83" i="7"/>
  <c r="C83" i="7"/>
  <c r="B83" i="7"/>
  <c r="P82" i="7"/>
  <c r="O82" i="7"/>
  <c r="N82" i="7"/>
  <c r="M82" i="7"/>
  <c r="L82" i="7"/>
  <c r="K82" i="7"/>
  <c r="J82" i="7"/>
  <c r="I82" i="7"/>
  <c r="H82" i="7"/>
  <c r="G82" i="7"/>
  <c r="F82" i="7"/>
  <c r="E82" i="7"/>
  <c r="D82" i="7"/>
  <c r="C82" i="7"/>
  <c r="B82" i="7"/>
  <c r="P81" i="7"/>
  <c r="O81" i="7"/>
  <c r="N81" i="7"/>
  <c r="M81" i="7"/>
  <c r="L81" i="7"/>
  <c r="K81" i="7"/>
  <c r="J81" i="7"/>
  <c r="I81" i="7"/>
  <c r="H81" i="7"/>
  <c r="G81" i="7"/>
  <c r="F81" i="7"/>
  <c r="E81" i="7"/>
  <c r="D81" i="7"/>
  <c r="C81" i="7"/>
  <c r="B81" i="7"/>
  <c r="P80" i="7"/>
  <c r="O80" i="7"/>
  <c r="N80" i="7"/>
  <c r="M80" i="7"/>
  <c r="L80" i="7"/>
  <c r="K80" i="7"/>
  <c r="J80" i="7"/>
  <c r="I80" i="7"/>
  <c r="H80" i="7"/>
  <c r="G80" i="7"/>
  <c r="F80" i="7"/>
  <c r="E80" i="7"/>
  <c r="D80" i="7"/>
  <c r="C80" i="7"/>
  <c r="B80" i="7"/>
  <c r="P79" i="7"/>
  <c r="O79" i="7"/>
  <c r="N79" i="7"/>
  <c r="M79" i="7"/>
  <c r="L79" i="7"/>
  <c r="K79" i="7"/>
  <c r="J79" i="7"/>
  <c r="I79" i="7"/>
  <c r="H79" i="7"/>
  <c r="G79" i="7"/>
  <c r="F79" i="7"/>
  <c r="E79" i="7"/>
  <c r="D79" i="7"/>
  <c r="C79" i="7"/>
  <c r="B79" i="7"/>
  <c r="P78" i="7"/>
  <c r="O78" i="7"/>
  <c r="N78" i="7"/>
  <c r="M78" i="7"/>
  <c r="L78" i="7"/>
  <c r="K78" i="7"/>
  <c r="J78" i="7"/>
  <c r="I78" i="7"/>
  <c r="H78" i="7"/>
  <c r="G78" i="7"/>
  <c r="F78" i="7"/>
  <c r="E78" i="7"/>
  <c r="D78" i="7"/>
  <c r="C78" i="7"/>
  <c r="B78" i="7"/>
  <c r="P77" i="7"/>
  <c r="O77" i="7"/>
  <c r="N77" i="7"/>
  <c r="M77" i="7"/>
  <c r="L77" i="7"/>
  <c r="K77" i="7"/>
  <c r="J77" i="7"/>
  <c r="I77" i="7"/>
  <c r="H77" i="7"/>
  <c r="G77" i="7"/>
  <c r="F77" i="7"/>
  <c r="E77" i="7"/>
  <c r="D77" i="7"/>
  <c r="C77" i="7"/>
  <c r="B77" i="7"/>
  <c r="P76" i="7"/>
  <c r="O76" i="7"/>
  <c r="N76" i="7"/>
  <c r="M76" i="7"/>
  <c r="L76" i="7"/>
  <c r="K76" i="7"/>
  <c r="J76" i="7"/>
  <c r="I76" i="7"/>
  <c r="H76" i="7"/>
  <c r="G76" i="7"/>
  <c r="F76" i="7"/>
  <c r="E76" i="7"/>
  <c r="D76" i="7"/>
  <c r="C76" i="7"/>
  <c r="B76" i="7"/>
  <c r="P75" i="7"/>
  <c r="O75" i="7"/>
  <c r="N75" i="7"/>
  <c r="M75" i="7"/>
  <c r="L75" i="7"/>
  <c r="K75" i="7"/>
  <c r="J75" i="7"/>
  <c r="I75" i="7"/>
  <c r="H75" i="7"/>
  <c r="G75" i="7"/>
  <c r="F75" i="7"/>
  <c r="E75" i="7"/>
  <c r="D75" i="7"/>
  <c r="C75" i="7"/>
  <c r="B75" i="7"/>
  <c r="P74" i="7"/>
  <c r="O74" i="7"/>
  <c r="N74" i="7"/>
  <c r="M74" i="7"/>
  <c r="L74" i="7"/>
  <c r="K74" i="7"/>
  <c r="J74" i="7"/>
  <c r="I74" i="7"/>
  <c r="H74" i="7"/>
  <c r="G74" i="7"/>
  <c r="F74" i="7"/>
  <c r="E74" i="7"/>
  <c r="D74" i="7"/>
  <c r="C74" i="7"/>
  <c r="B74" i="7"/>
  <c r="P73" i="7"/>
  <c r="O73" i="7"/>
  <c r="N73" i="7"/>
  <c r="M73" i="7"/>
  <c r="L73" i="7"/>
  <c r="K73" i="7"/>
  <c r="J73" i="7"/>
  <c r="I73" i="7"/>
  <c r="H73" i="7"/>
  <c r="G73" i="7"/>
  <c r="F73" i="7"/>
  <c r="E73" i="7"/>
  <c r="D73" i="7"/>
  <c r="C73" i="7"/>
  <c r="B73" i="7"/>
  <c r="P72" i="7"/>
  <c r="O72" i="7"/>
  <c r="N72" i="7"/>
  <c r="M72" i="7"/>
  <c r="L72" i="7"/>
  <c r="K72" i="7"/>
  <c r="J72" i="7"/>
  <c r="I72" i="7"/>
  <c r="H72" i="7"/>
  <c r="G72" i="7"/>
  <c r="F72" i="7"/>
  <c r="E72" i="7"/>
  <c r="D72" i="7"/>
  <c r="C72" i="7"/>
  <c r="B72" i="7"/>
  <c r="P71" i="7"/>
  <c r="O71" i="7"/>
  <c r="N71" i="7"/>
  <c r="M71" i="7"/>
  <c r="L71" i="7"/>
  <c r="K71" i="7"/>
  <c r="J71" i="7"/>
  <c r="I71" i="7"/>
  <c r="H71" i="7"/>
  <c r="G71" i="7"/>
  <c r="F71" i="7"/>
  <c r="E71" i="7"/>
  <c r="D71" i="7"/>
  <c r="C71" i="7"/>
  <c r="B71" i="7"/>
  <c r="P70" i="7"/>
  <c r="O70" i="7"/>
  <c r="N70" i="7"/>
  <c r="M70" i="7"/>
  <c r="L70" i="7"/>
  <c r="K70" i="7"/>
  <c r="J70" i="7"/>
  <c r="I70" i="7"/>
  <c r="H70" i="7"/>
  <c r="G70" i="7"/>
  <c r="F70" i="7"/>
  <c r="E70" i="7"/>
  <c r="D70" i="7"/>
  <c r="C70" i="7"/>
  <c r="B70" i="7"/>
  <c r="P69" i="7"/>
  <c r="O69" i="7"/>
  <c r="N69" i="7"/>
  <c r="M69" i="7"/>
  <c r="L69" i="7"/>
  <c r="K69" i="7"/>
  <c r="J69" i="7"/>
  <c r="I69" i="7"/>
  <c r="H69" i="7"/>
  <c r="G69" i="7"/>
  <c r="F69" i="7"/>
  <c r="E69" i="7"/>
  <c r="D69" i="7"/>
  <c r="C69" i="7"/>
  <c r="B69" i="7"/>
  <c r="P68" i="7"/>
  <c r="O68" i="7"/>
  <c r="N68" i="7"/>
  <c r="M68" i="7"/>
  <c r="L68" i="7"/>
  <c r="K68" i="7"/>
  <c r="J68" i="7"/>
  <c r="I68" i="7"/>
  <c r="H68" i="7"/>
  <c r="G68" i="7"/>
  <c r="F68" i="7"/>
  <c r="E68" i="7"/>
  <c r="D68" i="7"/>
  <c r="C68" i="7"/>
  <c r="B68" i="7"/>
  <c r="P67" i="7"/>
  <c r="O67" i="7"/>
  <c r="N67" i="7"/>
  <c r="M67" i="7"/>
  <c r="L67" i="7"/>
  <c r="K67" i="7"/>
  <c r="J67" i="7"/>
  <c r="I67" i="7"/>
  <c r="H67" i="7"/>
  <c r="G67" i="7"/>
  <c r="F67" i="7"/>
  <c r="E67" i="7"/>
  <c r="D67" i="7"/>
  <c r="C67" i="7"/>
  <c r="B67" i="7"/>
  <c r="P66" i="7"/>
  <c r="O66" i="7"/>
  <c r="N66" i="7"/>
  <c r="M66" i="7"/>
  <c r="L66" i="7"/>
  <c r="K66" i="7"/>
  <c r="J66" i="7"/>
  <c r="I66" i="7"/>
  <c r="H66" i="7"/>
  <c r="G66" i="7"/>
  <c r="F66" i="7"/>
  <c r="E66" i="7"/>
  <c r="D66" i="7"/>
  <c r="C66" i="7"/>
  <c r="B66" i="7"/>
  <c r="P65" i="7"/>
  <c r="O65" i="7"/>
  <c r="N65" i="7"/>
  <c r="M65" i="7"/>
  <c r="L65" i="7"/>
  <c r="K65" i="7"/>
  <c r="J65" i="7"/>
  <c r="I65" i="7"/>
  <c r="H65" i="7"/>
  <c r="G65" i="7"/>
  <c r="F65" i="7"/>
  <c r="E65" i="7"/>
  <c r="D65" i="7"/>
  <c r="C65" i="7"/>
  <c r="B65" i="7"/>
  <c r="P64" i="7"/>
  <c r="O64" i="7"/>
  <c r="N64" i="7"/>
  <c r="M64" i="7"/>
  <c r="L64" i="7"/>
  <c r="K64" i="7"/>
  <c r="J64" i="7"/>
  <c r="I64" i="7"/>
  <c r="H64" i="7"/>
  <c r="G64" i="7"/>
  <c r="F64" i="7"/>
  <c r="E64" i="7"/>
  <c r="D64" i="7"/>
  <c r="C64" i="7"/>
  <c r="B64" i="7"/>
  <c r="P63" i="7"/>
  <c r="O63" i="7"/>
  <c r="N63" i="7"/>
  <c r="M63" i="7"/>
  <c r="L63" i="7"/>
  <c r="K63" i="7"/>
  <c r="J63" i="7"/>
  <c r="I63" i="7"/>
  <c r="H63" i="7"/>
  <c r="G63" i="7"/>
  <c r="F63" i="7"/>
  <c r="E63" i="7"/>
  <c r="D63" i="7"/>
  <c r="C63" i="7"/>
  <c r="B63" i="7"/>
  <c r="P62" i="7"/>
  <c r="O62" i="7"/>
  <c r="N62" i="7"/>
  <c r="M62" i="7"/>
  <c r="L62" i="7"/>
  <c r="K62" i="7"/>
  <c r="J62" i="7"/>
  <c r="I62" i="7"/>
  <c r="H62" i="7"/>
  <c r="G62" i="7"/>
  <c r="F62" i="7"/>
  <c r="E62" i="7"/>
  <c r="D62" i="7"/>
  <c r="C62" i="7"/>
  <c r="B62" i="7"/>
  <c r="P61" i="7"/>
  <c r="O61" i="7"/>
  <c r="N61" i="7"/>
  <c r="M61" i="7"/>
  <c r="L61" i="7"/>
  <c r="K61" i="7"/>
  <c r="J61" i="7"/>
  <c r="I61" i="7"/>
  <c r="H61" i="7"/>
  <c r="G61" i="7"/>
  <c r="F61" i="7"/>
  <c r="E61" i="7"/>
  <c r="D61" i="7"/>
  <c r="C61" i="7"/>
  <c r="B61" i="7"/>
  <c r="P60" i="7"/>
  <c r="O60" i="7"/>
  <c r="N60" i="7"/>
  <c r="M60" i="7"/>
  <c r="L60" i="7"/>
  <c r="K60" i="7"/>
  <c r="J60" i="7"/>
  <c r="I60" i="7"/>
  <c r="H60" i="7"/>
  <c r="G60" i="7"/>
  <c r="F60" i="7"/>
  <c r="E60" i="7"/>
  <c r="D60" i="7"/>
  <c r="C60" i="7"/>
  <c r="B60" i="7"/>
  <c r="P59" i="7"/>
  <c r="O59" i="7"/>
  <c r="N59" i="7"/>
  <c r="M59" i="7"/>
  <c r="L59" i="7"/>
  <c r="K59" i="7"/>
  <c r="J59" i="7"/>
  <c r="I59" i="7"/>
  <c r="H59" i="7"/>
  <c r="G59" i="7"/>
  <c r="F59" i="7"/>
  <c r="E59" i="7"/>
  <c r="D59" i="7"/>
  <c r="C59" i="7"/>
  <c r="B59" i="7"/>
  <c r="P58" i="7"/>
  <c r="O58" i="7"/>
  <c r="N58" i="7"/>
  <c r="M58" i="7"/>
  <c r="L58" i="7"/>
  <c r="K58" i="7"/>
  <c r="J58" i="7"/>
  <c r="I58" i="7"/>
  <c r="H58" i="7"/>
  <c r="G58" i="7"/>
  <c r="F58" i="7"/>
  <c r="E58" i="7"/>
  <c r="D58" i="7"/>
  <c r="C58" i="7"/>
  <c r="B58" i="7"/>
  <c r="P57" i="7"/>
  <c r="O57" i="7"/>
  <c r="N57" i="7"/>
  <c r="M57" i="7"/>
  <c r="L57" i="7"/>
  <c r="K57" i="7"/>
  <c r="J57" i="7"/>
  <c r="I57" i="7"/>
  <c r="H57" i="7"/>
  <c r="G57" i="7"/>
  <c r="F57" i="7"/>
  <c r="E57" i="7"/>
  <c r="D57" i="7"/>
  <c r="C57" i="7"/>
  <c r="B57" i="7"/>
  <c r="P56" i="7"/>
  <c r="O56" i="7"/>
  <c r="N56" i="7"/>
  <c r="M56" i="7"/>
  <c r="L56" i="7"/>
  <c r="K56" i="7"/>
  <c r="J56" i="7"/>
  <c r="I56" i="7"/>
  <c r="H56" i="7"/>
  <c r="G56" i="7"/>
  <c r="F56" i="7"/>
  <c r="E56" i="7"/>
  <c r="D56" i="7"/>
  <c r="C56" i="7"/>
  <c r="B56" i="7"/>
  <c r="P55" i="7"/>
  <c r="O55" i="7"/>
  <c r="N55" i="7"/>
  <c r="M55" i="7"/>
  <c r="L55" i="7"/>
  <c r="K55" i="7"/>
  <c r="J55" i="7"/>
  <c r="I55" i="7"/>
  <c r="H55" i="7"/>
  <c r="G55" i="7"/>
  <c r="F55" i="7"/>
  <c r="E55" i="7"/>
  <c r="D55" i="7"/>
  <c r="C55" i="7"/>
  <c r="B55" i="7"/>
  <c r="P54" i="7"/>
  <c r="O54" i="7"/>
  <c r="N54" i="7"/>
  <c r="M54" i="7"/>
  <c r="L54" i="7"/>
  <c r="K54" i="7"/>
  <c r="J54" i="7"/>
  <c r="I54" i="7"/>
  <c r="H54" i="7"/>
  <c r="G54" i="7"/>
  <c r="F54" i="7"/>
  <c r="E54" i="7"/>
  <c r="D54" i="7"/>
  <c r="C54" i="7"/>
  <c r="B54" i="7"/>
  <c r="P53" i="7"/>
  <c r="O53" i="7"/>
  <c r="N53" i="7"/>
  <c r="M53" i="7"/>
  <c r="L53" i="7"/>
  <c r="K53" i="7"/>
  <c r="J53" i="7"/>
  <c r="I53" i="7"/>
  <c r="H53" i="7"/>
  <c r="G53" i="7"/>
  <c r="F53" i="7"/>
  <c r="E53" i="7"/>
  <c r="D53" i="7"/>
  <c r="C53" i="7"/>
  <c r="B53" i="7"/>
  <c r="P52" i="7"/>
  <c r="O52" i="7"/>
  <c r="N52" i="7"/>
  <c r="M52" i="7"/>
  <c r="L52" i="7"/>
  <c r="K52" i="7"/>
  <c r="J52" i="7"/>
  <c r="I52" i="7"/>
  <c r="H52" i="7"/>
  <c r="G52" i="7"/>
  <c r="F52" i="7"/>
  <c r="E52" i="7"/>
  <c r="D52" i="7"/>
  <c r="C52" i="7"/>
  <c r="B52" i="7"/>
  <c r="P51" i="7"/>
  <c r="O51" i="7"/>
  <c r="N51" i="7"/>
  <c r="M51" i="7"/>
  <c r="L51" i="7"/>
  <c r="K51" i="7"/>
  <c r="J51" i="7"/>
  <c r="I51" i="7"/>
  <c r="H51" i="7"/>
  <c r="G51" i="7"/>
  <c r="F51" i="7"/>
  <c r="E51" i="7"/>
  <c r="D51" i="7"/>
  <c r="C51" i="7"/>
  <c r="B51" i="7"/>
  <c r="P50" i="7"/>
  <c r="O50" i="7"/>
  <c r="N50" i="7"/>
  <c r="M50" i="7"/>
  <c r="L50" i="7"/>
  <c r="K50" i="7"/>
  <c r="J50" i="7"/>
  <c r="I50" i="7"/>
  <c r="H50" i="7"/>
  <c r="G50" i="7"/>
  <c r="F50" i="7"/>
  <c r="E50" i="7"/>
  <c r="D50" i="7"/>
  <c r="C50" i="7"/>
  <c r="B50" i="7"/>
  <c r="P49" i="7"/>
  <c r="O49" i="7"/>
  <c r="N49" i="7"/>
  <c r="M49" i="7"/>
  <c r="L49" i="7"/>
  <c r="K49" i="7"/>
  <c r="J49" i="7"/>
  <c r="I49" i="7"/>
  <c r="H49" i="7"/>
  <c r="G49" i="7"/>
  <c r="F49" i="7"/>
  <c r="E49" i="7"/>
  <c r="D49" i="7"/>
  <c r="C49" i="7"/>
  <c r="B49" i="7"/>
  <c r="P48" i="7"/>
  <c r="O48" i="7"/>
  <c r="N48" i="7"/>
  <c r="M48" i="7"/>
  <c r="L48" i="7"/>
  <c r="K48" i="7"/>
  <c r="J48" i="7"/>
  <c r="I48" i="7"/>
  <c r="H48" i="7"/>
  <c r="G48" i="7"/>
  <c r="F48" i="7"/>
  <c r="E48" i="7"/>
  <c r="D48" i="7"/>
  <c r="C48" i="7"/>
  <c r="B48" i="7"/>
  <c r="P47" i="7"/>
  <c r="O47" i="7"/>
  <c r="N47" i="7"/>
  <c r="M47" i="7"/>
  <c r="L47" i="7"/>
  <c r="K47" i="7"/>
  <c r="J47" i="7"/>
  <c r="I47" i="7"/>
  <c r="H47" i="7"/>
  <c r="G47" i="7"/>
  <c r="F47" i="7"/>
  <c r="E47" i="7"/>
  <c r="D47" i="7"/>
  <c r="C47" i="7"/>
  <c r="B47" i="7"/>
  <c r="P46" i="7"/>
  <c r="O46" i="7"/>
  <c r="N46" i="7"/>
  <c r="M46" i="7"/>
  <c r="L46" i="7"/>
  <c r="K46" i="7"/>
  <c r="J46" i="7"/>
  <c r="I46" i="7"/>
  <c r="H46" i="7"/>
  <c r="G46" i="7"/>
  <c r="F46" i="7"/>
  <c r="E46" i="7"/>
  <c r="D46" i="7"/>
  <c r="C46" i="7"/>
  <c r="B46" i="7"/>
  <c r="P45" i="7"/>
  <c r="O45" i="7"/>
  <c r="N45" i="7"/>
  <c r="M45" i="7"/>
  <c r="L45" i="7"/>
  <c r="K45" i="7"/>
  <c r="J45" i="7"/>
  <c r="I45" i="7"/>
  <c r="H45" i="7"/>
  <c r="G45" i="7"/>
  <c r="F45" i="7"/>
  <c r="E45" i="7"/>
  <c r="D45" i="7"/>
  <c r="C45" i="7"/>
  <c r="B45" i="7"/>
  <c r="P44" i="7"/>
  <c r="O44" i="7"/>
  <c r="N44" i="7"/>
  <c r="M44" i="7"/>
  <c r="L44" i="7"/>
  <c r="K44" i="7"/>
  <c r="J44" i="7"/>
  <c r="I44" i="7"/>
  <c r="H44" i="7"/>
  <c r="G44" i="7"/>
  <c r="F44" i="7"/>
  <c r="E44" i="7"/>
  <c r="D44" i="7"/>
  <c r="C44" i="7"/>
  <c r="B44" i="7"/>
  <c r="P43" i="7"/>
  <c r="O43" i="7"/>
  <c r="N43" i="7"/>
  <c r="M43" i="7"/>
  <c r="L43" i="7"/>
  <c r="K43" i="7"/>
  <c r="J43" i="7"/>
  <c r="I43" i="7"/>
  <c r="H43" i="7"/>
  <c r="G43" i="7"/>
  <c r="F43" i="7"/>
  <c r="E43" i="7"/>
  <c r="D43" i="7"/>
  <c r="C43" i="7"/>
  <c r="B43" i="7"/>
  <c r="P42" i="7"/>
  <c r="O42" i="7"/>
  <c r="N42" i="7"/>
  <c r="M42" i="7"/>
  <c r="L42" i="7"/>
  <c r="K42" i="7"/>
  <c r="J42" i="7"/>
  <c r="I42" i="7"/>
  <c r="H42" i="7"/>
  <c r="G42" i="7"/>
  <c r="F42" i="7"/>
  <c r="E42" i="7"/>
  <c r="D42" i="7"/>
  <c r="C42" i="7"/>
  <c r="B42" i="7"/>
  <c r="P41" i="7"/>
  <c r="O41" i="7"/>
  <c r="N41" i="7"/>
  <c r="M41" i="7"/>
  <c r="L41" i="7"/>
  <c r="K41" i="7"/>
  <c r="J41" i="7"/>
  <c r="I41" i="7"/>
  <c r="H41" i="7"/>
  <c r="G41" i="7"/>
  <c r="F41" i="7"/>
  <c r="E41" i="7"/>
  <c r="D41" i="7"/>
  <c r="C41" i="7"/>
  <c r="B41" i="7"/>
  <c r="P40" i="7"/>
  <c r="O40" i="7"/>
  <c r="N40" i="7"/>
  <c r="M40" i="7"/>
  <c r="L40" i="7"/>
  <c r="K40" i="7"/>
  <c r="J40" i="7"/>
  <c r="I40" i="7"/>
  <c r="H40" i="7"/>
  <c r="G40" i="7"/>
  <c r="F40" i="7"/>
  <c r="E40" i="7"/>
  <c r="D40" i="7"/>
  <c r="C40" i="7"/>
  <c r="B40" i="7"/>
  <c r="P39" i="7"/>
  <c r="O39" i="7"/>
  <c r="N39" i="7"/>
  <c r="M39" i="7"/>
  <c r="L39" i="7"/>
  <c r="K39" i="7"/>
  <c r="J39" i="7"/>
  <c r="I39" i="7"/>
  <c r="H39" i="7"/>
  <c r="G39" i="7"/>
  <c r="F39" i="7"/>
  <c r="E39" i="7"/>
  <c r="D39" i="7"/>
  <c r="C39" i="7"/>
  <c r="B39" i="7"/>
  <c r="P38" i="7"/>
  <c r="O38" i="7"/>
  <c r="N38" i="7"/>
  <c r="M38" i="7"/>
  <c r="L38" i="7"/>
  <c r="K38" i="7"/>
  <c r="J38" i="7"/>
  <c r="I38" i="7"/>
  <c r="H38" i="7"/>
  <c r="G38" i="7"/>
  <c r="F38" i="7"/>
  <c r="E38" i="7"/>
  <c r="D38" i="7"/>
  <c r="C38" i="7"/>
  <c r="B38" i="7"/>
  <c r="P37" i="7"/>
  <c r="O37" i="7"/>
  <c r="N37" i="7"/>
  <c r="M37" i="7"/>
  <c r="L37" i="7"/>
  <c r="K37" i="7"/>
  <c r="J37" i="7"/>
  <c r="I37" i="7"/>
  <c r="H37" i="7"/>
  <c r="G37" i="7"/>
  <c r="F37" i="7"/>
  <c r="E37" i="7"/>
  <c r="D37" i="7"/>
  <c r="C37" i="7"/>
  <c r="B37" i="7"/>
  <c r="P36" i="7"/>
  <c r="O36" i="7"/>
  <c r="N36" i="7"/>
  <c r="M36" i="7"/>
  <c r="L36" i="7"/>
  <c r="K36" i="7"/>
  <c r="J36" i="7"/>
  <c r="I36" i="7"/>
  <c r="H36" i="7"/>
  <c r="G36" i="7"/>
  <c r="F36" i="7"/>
  <c r="E36" i="7"/>
  <c r="D36" i="7"/>
  <c r="C36" i="7"/>
  <c r="B36" i="7"/>
  <c r="P35" i="7"/>
  <c r="O35" i="7"/>
  <c r="N35" i="7"/>
  <c r="M35" i="7"/>
  <c r="L35" i="7"/>
  <c r="K35" i="7"/>
  <c r="J35" i="7"/>
  <c r="I35" i="7"/>
  <c r="H35" i="7"/>
  <c r="G35" i="7"/>
  <c r="F35" i="7"/>
  <c r="E35" i="7"/>
  <c r="D35" i="7"/>
  <c r="C35" i="7"/>
  <c r="B35" i="7"/>
  <c r="P34" i="7"/>
  <c r="O34" i="7"/>
  <c r="N34" i="7"/>
  <c r="M34" i="7"/>
  <c r="L34" i="7"/>
  <c r="K34" i="7"/>
  <c r="J34" i="7"/>
  <c r="I34" i="7"/>
  <c r="H34" i="7"/>
  <c r="G34" i="7"/>
  <c r="F34" i="7"/>
  <c r="E34" i="7"/>
  <c r="D34" i="7"/>
  <c r="C34" i="7"/>
  <c r="B34" i="7"/>
  <c r="P33" i="7"/>
  <c r="O33" i="7"/>
  <c r="N33" i="7"/>
  <c r="M33" i="7"/>
  <c r="L33" i="7"/>
  <c r="K33" i="7"/>
  <c r="J33" i="7"/>
  <c r="I33" i="7"/>
  <c r="H33" i="7"/>
  <c r="G33" i="7"/>
  <c r="F33" i="7"/>
  <c r="E33" i="7"/>
  <c r="D33" i="7"/>
  <c r="C33" i="7"/>
  <c r="B33" i="7"/>
  <c r="P32" i="7"/>
  <c r="O32" i="7"/>
  <c r="N32" i="7"/>
  <c r="M32" i="7"/>
  <c r="L32" i="7"/>
  <c r="K32" i="7"/>
  <c r="J32" i="7"/>
  <c r="I32" i="7"/>
  <c r="H32" i="7"/>
  <c r="G32" i="7"/>
  <c r="F32" i="7"/>
  <c r="E32" i="7"/>
  <c r="D32" i="7"/>
  <c r="C32" i="7"/>
  <c r="B32" i="7"/>
  <c r="P31" i="7"/>
  <c r="O31" i="7"/>
  <c r="N31" i="7"/>
  <c r="M31" i="7"/>
  <c r="L31" i="7"/>
  <c r="K31" i="7"/>
  <c r="J31" i="7"/>
  <c r="I31" i="7"/>
  <c r="H31" i="7"/>
  <c r="G31" i="7"/>
  <c r="F31" i="7"/>
  <c r="E31" i="7"/>
  <c r="D31" i="7"/>
  <c r="C31" i="7"/>
  <c r="B31" i="7"/>
  <c r="P30" i="7"/>
  <c r="O30" i="7"/>
  <c r="N30" i="7"/>
  <c r="M30" i="7"/>
  <c r="L30" i="7"/>
  <c r="K30" i="7"/>
  <c r="J30" i="7"/>
  <c r="I30" i="7"/>
  <c r="H30" i="7"/>
  <c r="G30" i="7"/>
  <c r="F30" i="7"/>
  <c r="E30" i="7"/>
  <c r="D30" i="7"/>
  <c r="C30" i="7"/>
  <c r="B30" i="7"/>
  <c r="P29" i="7"/>
  <c r="O29" i="7"/>
  <c r="N29" i="7"/>
  <c r="M29" i="7"/>
  <c r="L29" i="7"/>
  <c r="K29" i="7"/>
  <c r="J29" i="7"/>
  <c r="I29" i="7"/>
  <c r="H29" i="7"/>
  <c r="G29" i="7"/>
  <c r="F29" i="7"/>
  <c r="E29" i="7"/>
  <c r="D29" i="7"/>
  <c r="C29" i="7"/>
  <c r="B29" i="7"/>
  <c r="P28" i="7"/>
  <c r="O28" i="7"/>
  <c r="N28" i="7"/>
  <c r="M28" i="7"/>
  <c r="L28" i="7"/>
  <c r="K28" i="7"/>
  <c r="J28" i="7"/>
  <c r="I28" i="7"/>
  <c r="H28" i="7"/>
  <c r="G28" i="7"/>
  <c r="F28" i="7"/>
  <c r="E28" i="7"/>
  <c r="D28" i="7"/>
  <c r="C28" i="7"/>
  <c r="B28" i="7"/>
  <c r="P27" i="7"/>
  <c r="O27" i="7"/>
  <c r="N27" i="7"/>
  <c r="M27" i="7"/>
  <c r="L27" i="7"/>
  <c r="K27" i="7"/>
  <c r="J27" i="7"/>
  <c r="I27" i="7"/>
  <c r="H27" i="7"/>
  <c r="G27" i="7"/>
  <c r="F27" i="7"/>
  <c r="E27" i="7"/>
  <c r="D27" i="7"/>
  <c r="C27" i="7"/>
  <c r="B27" i="7"/>
  <c r="P26" i="7"/>
  <c r="O26" i="7"/>
  <c r="N26" i="7"/>
  <c r="M26" i="7"/>
  <c r="L26" i="7"/>
  <c r="K26" i="7"/>
  <c r="J26" i="7"/>
  <c r="I26" i="7"/>
  <c r="H26" i="7"/>
  <c r="G26" i="7"/>
  <c r="F26" i="7"/>
  <c r="E26" i="7"/>
  <c r="D26" i="7"/>
  <c r="C26" i="7"/>
  <c r="B26" i="7"/>
  <c r="P25" i="7"/>
  <c r="O25" i="7"/>
  <c r="N25" i="7"/>
  <c r="M25" i="7"/>
  <c r="L25" i="7"/>
  <c r="K25" i="7"/>
  <c r="J25" i="7"/>
  <c r="I25" i="7"/>
  <c r="H25" i="7"/>
  <c r="G25" i="7"/>
  <c r="F25" i="7"/>
  <c r="E25" i="7"/>
  <c r="D25" i="7"/>
  <c r="C25" i="7"/>
  <c r="B25" i="7"/>
  <c r="P24" i="7"/>
  <c r="O24" i="7"/>
  <c r="N24" i="7"/>
  <c r="M24" i="7"/>
  <c r="L24" i="7"/>
  <c r="K24" i="7"/>
  <c r="J24" i="7"/>
  <c r="I24" i="7"/>
  <c r="H24" i="7"/>
  <c r="G24" i="7"/>
  <c r="F24" i="7"/>
  <c r="E24" i="7"/>
  <c r="D24" i="7"/>
  <c r="C24" i="7"/>
  <c r="B24" i="7"/>
  <c r="P23" i="7"/>
  <c r="O23" i="7"/>
  <c r="N23" i="7"/>
  <c r="M23" i="7"/>
  <c r="L23" i="7"/>
  <c r="K23" i="7"/>
  <c r="J23" i="7"/>
  <c r="I23" i="7"/>
  <c r="H23" i="7"/>
  <c r="G23" i="7"/>
  <c r="F23" i="7"/>
  <c r="E23" i="7"/>
  <c r="D23" i="7"/>
  <c r="C23" i="7"/>
  <c r="B23" i="7"/>
  <c r="P22" i="7"/>
  <c r="O22" i="7"/>
  <c r="N22" i="7"/>
  <c r="M22" i="7"/>
  <c r="L22" i="7"/>
  <c r="K22" i="7"/>
  <c r="J22" i="7"/>
  <c r="I22" i="7"/>
  <c r="H22" i="7"/>
  <c r="G22" i="7"/>
  <c r="F22" i="7"/>
  <c r="E22" i="7"/>
  <c r="D22" i="7"/>
  <c r="C22" i="7"/>
  <c r="B22" i="7"/>
  <c r="P21" i="7"/>
  <c r="O21" i="7"/>
  <c r="N21" i="7"/>
  <c r="M21" i="7"/>
  <c r="L21" i="7"/>
  <c r="K21" i="7"/>
  <c r="J21" i="7"/>
  <c r="I21" i="7"/>
  <c r="H21" i="7"/>
  <c r="G21" i="7"/>
  <c r="F21" i="7"/>
  <c r="E21" i="7"/>
  <c r="D21" i="7"/>
  <c r="C21" i="7"/>
  <c r="B21" i="7"/>
  <c r="P20" i="7"/>
  <c r="O20" i="7"/>
  <c r="N20" i="7"/>
  <c r="M20" i="7"/>
  <c r="L20" i="7"/>
  <c r="K20" i="7"/>
  <c r="J20" i="7"/>
  <c r="I20" i="7"/>
  <c r="H20" i="7"/>
  <c r="G20" i="7"/>
  <c r="F20" i="7"/>
  <c r="E20" i="7"/>
  <c r="D20" i="7"/>
  <c r="C20" i="7"/>
  <c r="B20" i="7"/>
  <c r="P19" i="7"/>
  <c r="O19" i="7"/>
  <c r="N19" i="7"/>
  <c r="M19" i="7"/>
  <c r="L19" i="7"/>
  <c r="K19" i="7"/>
  <c r="J19" i="7"/>
  <c r="I19" i="7"/>
  <c r="H19" i="7"/>
  <c r="G19" i="7"/>
  <c r="F19" i="7"/>
  <c r="E19" i="7"/>
  <c r="D19" i="7"/>
  <c r="C19" i="7"/>
  <c r="B19" i="7"/>
  <c r="P18" i="7"/>
  <c r="E18" i="7"/>
  <c r="D18" i="7"/>
  <c r="C18" i="7"/>
  <c r="B18" i="7"/>
  <c r="P17" i="7"/>
  <c r="O17" i="7"/>
  <c r="N17" i="7"/>
  <c r="M17" i="7"/>
  <c r="L17" i="7"/>
  <c r="K17" i="7"/>
  <c r="J17" i="7"/>
  <c r="I17" i="7"/>
  <c r="H17" i="7"/>
  <c r="G17" i="7"/>
  <c r="F17" i="7"/>
  <c r="E17" i="7"/>
  <c r="D17" i="7"/>
  <c r="C17" i="7"/>
  <c r="B17" i="7"/>
  <c r="P16" i="7"/>
  <c r="O16" i="7"/>
  <c r="N16" i="7"/>
  <c r="M16" i="7"/>
  <c r="L16" i="7"/>
  <c r="K16" i="7"/>
  <c r="J16" i="7"/>
  <c r="I16" i="7"/>
  <c r="H16" i="7"/>
  <c r="G16" i="7"/>
  <c r="F16" i="7"/>
  <c r="E16" i="7"/>
  <c r="D16" i="7"/>
  <c r="C16" i="7"/>
  <c r="B16" i="7"/>
  <c r="P15" i="7"/>
  <c r="O15" i="7"/>
  <c r="N15" i="7"/>
  <c r="M15" i="7"/>
  <c r="L15" i="7"/>
  <c r="K15" i="7"/>
  <c r="J15" i="7"/>
  <c r="I15" i="7"/>
  <c r="H15" i="7"/>
  <c r="G15" i="7"/>
  <c r="F15" i="7"/>
  <c r="E15" i="7"/>
  <c r="D15" i="7"/>
  <c r="C15" i="7"/>
  <c r="B15" i="7"/>
  <c r="P14" i="7"/>
  <c r="O14" i="7"/>
  <c r="N14" i="7"/>
  <c r="M14" i="7"/>
  <c r="L14" i="7"/>
  <c r="K14" i="7"/>
  <c r="J14" i="7"/>
  <c r="I14" i="7"/>
  <c r="H14" i="7"/>
  <c r="G14" i="7"/>
  <c r="F14" i="7"/>
  <c r="E14" i="7"/>
  <c r="D14" i="7"/>
  <c r="C14" i="7"/>
  <c r="B14" i="7"/>
  <c r="P13" i="7"/>
  <c r="O13" i="7"/>
  <c r="N13" i="7"/>
  <c r="M13" i="7"/>
  <c r="L13" i="7"/>
  <c r="K13" i="7"/>
  <c r="J13" i="7"/>
  <c r="I13" i="7"/>
  <c r="H13" i="7"/>
  <c r="G13" i="7"/>
  <c r="F13" i="7"/>
  <c r="E13" i="7"/>
  <c r="D13" i="7"/>
  <c r="C13" i="7"/>
  <c r="B13" i="7"/>
  <c r="P12" i="7"/>
  <c r="O12" i="7"/>
  <c r="N12" i="7"/>
  <c r="M12" i="7"/>
  <c r="L12" i="7"/>
  <c r="K12" i="7"/>
  <c r="J12" i="7"/>
  <c r="I12" i="7"/>
  <c r="H12" i="7"/>
  <c r="G12" i="7"/>
  <c r="F12" i="7"/>
  <c r="E12" i="7"/>
  <c r="D12" i="7"/>
  <c r="C12" i="7"/>
  <c r="B12" i="7"/>
  <c r="P11" i="7"/>
  <c r="O11" i="7"/>
  <c r="N11" i="7"/>
  <c r="M11" i="7"/>
  <c r="L11" i="7"/>
  <c r="K11" i="7"/>
  <c r="J11" i="7"/>
  <c r="I11" i="7"/>
  <c r="H11" i="7"/>
  <c r="G11" i="7"/>
  <c r="F11" i="7"/>
  <c r="E11" i="7"/>
  <c r="D11" i="7"/>
  <c r="C11" i="7"/>
  <c r="B11" i="7"/>
  <c r="P10" i="7"/>
  <c r="O10" i="7"/>
  <c r="N10" i="7"/>
  <c r="M10" i="7"/>
  <c r="L10" i="7"/>
  <c r="K10" i="7"/>
  <c r="J10" i="7"/>
  <c r="I10" i="7"/>
  <c r="H10" i="7"/>
  <c r="G10" i="7"/>
  <c r="F10" i="7"/>
  <c r="E10" i="7"/>
  <c r="D10" i="7"/>
  <c r="C10" i="7"/>
  <c r="B10" i="7"/>
  <c r="P9" i="7"/>
  <c r="O9" i="7"/>
  <c r="N9" i="7"/>
  <c r="M9" i="7"/>
  <c r="L9" i="7"/>
  <c r="K9" i="7"/>
  <c r="J9" i="7"/>
  <c r="I9" i="7"/>
  <c r="H9" i="7"/>
  <c r="G9" i="7"/>
  <c r="F9" i="7"/>
  <c r="E9" i="7"/>
  <c r="D9" i="7"/>
  <c r="C9" i="7"/>
  <c r="B9" i="7"/>
  <c r="P8" i="7"/>
  <c r="O8" i="7"/>
  <c r="N8" i="7"/>
  <c r="M8" i="7"/>
  <c r="L8" i="7"/>
  <c r="K8" i="7"/>
  <c r="J8" i="7"/>
  <c r="I8" i="7"/>
  <c r="H8" i="7"/>
  <c r="G8" i="7"/>
  <c r="F8" i="7"/>
  <c r="E8" i="7"/>
  <c r="D8" i="7"/>
  <c r="C8" i="7"/>
  <c r="B8" i="7"/>
  <c r="P7" i="7"/>
  <c r="O7" i="7"/>
  <c r="N7" i="7"/>
  <c r="M7" i="7"/>
  <c r="L7" i="7"/>
  <c r="K7" i="7"/>
  <c r="J7" i="7"/>
  <c r="I7" i="7"/>
  <c r="H7" i="7"/>
  <c r="G7" i="7"/>
  <c r="F7" i="7"/>
  <c r="E7" i="7"/>
  <c r="D7" i="7"/>
  <c r="C7" i="7"/>
  <c r="B7" i="7"/>
  <c r="P6" i="7"/>
  <c r="O6" i="7"/>
  <c r="N6" i="7"/>
  <c r="M6" i="7"/>
  <c r="L6" i="7"/>
  <c r="K6" i="7"/>
  <c r="J6" i="7"/>
  <c r="I6" i="7"/>
  <c r="H6" i="7"/>
  <c r="G6" i="7"/>
  <c r="F6" i="7"/>
  <c r="E6" i="7"/>
  <c r="D6" i="7"/>
  <c r="C6" i="7"/>
  <c r="B6" i="7"/>
  <c r="P5" i="7"/>
  <c r="O5" i="7"/>
  <c r="N5" i="7"/>
  <c r="M5" i="7"/>
  <c r="L5" i="7"/>
  <c r="K5" i="7"/>
  <c r="J5" i="7"/>
  <c r="I5" i="7"/>
  <c r="H5" i="7"/>
  <c r="G5" i="7"/>
  <c r="F5" i="7"/>
  <c r="E5" i="7"/>
  <c r="D5" i="7"/>
  <c r="C5" i="7"/>
  <c r="B5" i="7"/>
  <c r="P4" i="7"/>
  <c r="O4" i="7"/>
  <c r="N4" i="7"/>
  <c r="M4" i="7"/>
  <c r="L4" i="7"/>
  <c r="K4" i="7"/>
  <c r="J4" i="7"/>
  <c r="I4" i="7"/>
  <c r="H4" i="7"/>
  <c r="G4" i="7"/>
  <c r="F4" i="7"/>
  <c r="F162" i="7" s="1"/>
  <c r="E4" i="7"/>
  <c r="D4" i="7"/>
  <c r="C4" i="7"/>
  <c r="B4" i="7"/>
  <c r="P3" i="7"/>
  <c r="O3" i="7"/>
  <c r="N3" i="7"/>
  <c r="M3" i="7"/>
  <c r="L3" i="7"/>
  <c r="K3" i="7"/>
  <c r="J3" i="7"/>
  <c r="I3" i="7"/>
  <c r="I162" i="7" s="1"/>
  <c r="H3" i="7"/>
  <c r="G3" i="7"/>
  <c r="G162" i="7" s="1"/>
  <c r="F3" i="7"/>
  <c r="E3" i="7"/>
  <c r="E162" i="7" s="1"/>
  <c r="D3" i="7"/>
  <c r="C166" i="7" s="1"/>
  <c r="C3" i="7"/>
  <c r="B3" i="7"/>
  <c r="P2" i="7"/>
  <c r="P162" i="7" s="1"/>
  <c r="O2" i="7"/>
  <c r="O162" i="7" s="1"/>
  <c r="N2" i="7"/>
  <c r="N162" i="7" s="1"/>
  <c r="M2" i="7"/>
  <c r="M162" i="7" s="1"/>
  <c r="L2" i="7"/>
  <c r="L162" i="7" s="1"/>
  <c r="K2" i="7"/>
  <c r="J2" i="7"/>
  <c r="I2" i="7"/>
  <c r="H2" i="7"/>
  <c r="H162" i="7" s="1"/>
  <c r="G2" i="7"/>
  <c r="F2" i="7"/>
  <c r="E2" i="7"/>
  <c r="D2" i="7"/>
  <c r="C2" i="7"/>
  <c r="B2" i="7"/>
  <c r="B7" i="6"/>
  <c r="B6" i="6"/>
  <c r="B5" i="6"/>
  <c r="B4" i="6"/>
  <c r="B3" i="6"/>
  <c r="B2" i="6"/>
  <c r="C73" i="5"/>
  <c r="B73" i="5"/>
  <c r="C72" i="5"/>
  <c r="B72" i="5"/>
  <c r="C71" i="5"/>
  <c r="C70" i="5"/>
  <c r="C69" i="5"/>
  <c r="C68" i="5"/>
  <c r="C67" i="5"/>
  <c r="C66" i="5"/>
  <c r="B66" i="5"/>
  <c r="C65" i="5"/>
  <c r="B65" i="5"/>
  <c r="C64" i="5"/>
  <c r="B64" i="5"/>
  <c r="C63" i="5"/>
  <c r="C62" i="5"/>
  <c r="B62" i="5"/>
  <c r="C61" i="5"/>
  <c r="C60" i="5"/>
  <c r="C59" i="5"/>
  <c r="C58" i="5"/>
  <c r="C57" i="5"/>
  <c r="C56" i="5"/>
  <c r="C55" i="5"/>
  <c r="C54" i="5"/>
  <c r="B54" i="5"/>
  <c r="C53" i="5"/>
  <c r="B53" i="5"/>
  <c r="C52" i="5"/>
  <c r="C51" i="5"/>
  <c r="C50" i="5"/>
  <c r="B50" i="5"/>
  <c r="C49" i="5"/>
  <c r="C48" i="5"/>
  <c r="C47" i="5"/>
  <c r="B47" i="5"/>
  <c r="C46" i="5"/>
  <c r="C45" i="5"/>
  <c r="C44" i="5"/>
  <c r="C43" i="5"/>
  <c r="C42" i="5"/>
  <c r="B42" i="5"/>
  <c r="C41" i="5"/>
  <c r="C40" i="5"/>
  <c r="C39" i="5"/>
  <c r="C38" i="5"/>
  <c r="B38" i="5"/>
  <c r="C37" i="5"/>
  <c r="C36" i="5"/>
  <c r="B36" i="5"/>
  <c r="C35" i="5"/>
  <c r="B35" i="5"/>
  <c r="C34" i="5"/>
  <c r="C33" i="5"/>
  <c r="C32" i="5"/>
  <c r="C31" i="5"/>
  <c r="C30" i="5"/>
  <c r="C29" i="5"/>
  <c r="C28" i="5"/>
  <c r="B28" i="5"/>
  <c r="C27" i="5"/>
  <c r="B27" i="5"/>
  <c r="C26" i="5"/>
  <c r="C25" i="5"/>
  <c r="B25" i="5"/>
  <c r="C24" i="5"/>
  <c r="B24" i="5"/>
  <c r="C23" i="5"/>
  <c r="B23" i="5"/>
  <c r="C22" i="5"/>
  <c r="C21" i="5"/>
  <c r="C20" i="5"/>
  <c r="C19" i="5"/>
  <c r="C18" i="5"/>
  <c r="C17" i="5"/>
  <c r="B17" i="5"/>
  <c r="C16" i="5"/>
  <c r="B16" i="5"/>
  <c r="C15" i="5"/>
  <c r="C14" i="5"/>
  <c r="B14" i="5"/>
  <c r="C13" i="5"/>
  <c r="B13" i="5"/>
  <c r="C12" i="5"/>
  <c r="B12" i="5"/>
  <c r="C11" i="5"/>
  <c r="C10" i="5"/>
  <c r="C9" i="5"/>
  <c r="C8" i="5"/>
  <c r="B8" i="5"/>
  <c r="C7" i="5"/>
  <c r="C6" i="5"/>
  <c r="C5" i="5"/>
  <c r="B5" i="5"/>
  <c r="C4" i="5"/>
  <c r="C3" i="5"/>
  <c r="B3" i="5"/>
  <c r="C2" i="5"/>
  <c r="C76" i="5" s="1"/>
  <c r="B2" i="5"/>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E3" i="4"/>
  <c r="E2" i="4"/>
  <c r="D17" i="3"/>
  <c r="D16" i="3"/>
  <c r="D15" i="3"/>
  <c r="D14" i="3"/>
  <c r="D13" i="3"/>
  <c r="D12" i="3"/>
  <c r="D11" i="3"/>
  <c r="B11" i="3"/>
  <c r="D9" i="3"/>
  <c r="D8" i="3"/>
  <c r="D7" i="3"/>
  <c r="B7" i="3"/>
  <c r="D5" i="3"/>
  <c r="D4" i="3"/>
  <c r="D3" i="3"/>
  <c r="D2" i="3"/>
  <c r="B2" i="3"/>
  <c r="C12" i="15"/>
  <c r="C11" i="15"/>
  <c r="C10" i="15"/>
  <c r="C9" i="15"/>
  <c r="C8" i="15"/>
  <c r="C7" i="15"/>
  <c r="C6" i="15"/>
  <c r="C5" i="15"/>
  <c r="C4" i="15"/>
  <c r="C3" i="15"/>
  <c r="C2" i="15"/>
  <c r="C13" i="15" s="1"/>
  <c r="E14" i="14"/>
  <c r="E13" i="14"/>
  <c r="E12" i="14"/>
  <c r="E11" i="14"/>
  <c r="E10" i="14"/>
  <c r="C10" i="14"/>
  <c r="E9" i="14"/>
  <c r="C9" i="14"/>
  <c r="E8" i="14"/>
  <c r="C8" i="14"/>
  <c r="E7" i="14"/>
  <c r="C7" i="14"/>
  <c r="E6" i="14"/>
  <c r="C6" i="14"/>
  <c r="E5" i="14"/>
  <c r="C5" i="14"/>
  <c r="E4" i="14"/>
  <c r="C4" i="14"/>
  <c r="E3" i="14"/>
  <c r="C3" i="14"/>
  <c r="E2" i="14"/>
  <c r="C2" i="14"/>
  <c r="B77" i="8"/>
  <c r="B76" i="8"/>
  <c r="B75" i="8"/>
  <c r="B74" i="8"/>
  <c r="B73" i="8"/>
  <c r="B72" i="8"/>
  <c r="B71" i="8"/>
  <c r="B70" i="8"/>
  <c r="B69" i="8"/>
  <c r="B68" i="8"/>
  <c r="B67" i="8"/>
  <c r="B66" i="8"/>
  <c r="B65" i="8"/>
  <c r="B64" i="8"/>
  <c r="B63" i="8"/>
  <c r="B62" i="8"/>
  <c r="B61" i="8"/>
  <c r="B60" i="8"/>
  <c r="B59" i="8"/>
  <c r="B58" i="8"/>
  <c r="B51" i="8"/>
  <c r="C163" i="7"/>
  <c r="K162" i="7"/>
  <c r="J162" i="7"/>
  <c r="P161" i="7"/>
  <c r="O161" i="7"/>
  <c r="N161" i="7"/>
  <c r="M161" i="7"/>
  <c r="L161" i="7"/>
  <c r="K161" i="7"/>
  <c r="J161" i="7"/>
  <c r="I161" i="7"/>
  <c r="H161" i="7"/>
  <c r="G161" i="7"/>
  <c r="F161" i="7"/>
  <c r="E161" i="7"/>
  <c r="A76" i="5"/>
  <c r="D76" i="5" s="1"/>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3" i="4"/>
  <c r="C72" i="4"/>
  <c r="C71" i="4"/>
  <c r="C70" i="4"/>
  <c r="C69" i="4"/>
  <c r="C68" i="4"/>
  <c r="C67" i="4"/>
  <c r="C66" i="4"/>
  <c r="C65" i="4"/>
  <c r="C64" i="4"/>
  <c r="C63" i="4"/>
  <c r="C62" i="4"/>
  <c r="C61" i="4"/>
  <c r="C60" i="4"/>
  <c r="C59" i="4"/>
  <c r="C58" i="4"/>
  <c r="C57" i="4"/>
  <c r="C56" i="4"/>
  <c r="C55" i="4"/>
  <c r="C54" i="4"/>
  <c r="C53" i="4"/>
  <c r="C51" i="4"/>
  <c r="C49" i="4"/>
  <c r="C47" i="4"/>
  <c r="C46" i="4"/>
  <c r="C45" i="4"/>
  <c r="C44" i="4"/>
  <c r="C43" i="4"/>
  <c r="C24" i="4"/>
  <c r="C23" i="4"/>
  <c r="C22" i="4"/>
  <c r="C21" i="4"/>
  <c r="C20" i="4"/>
  <c r="C19" i="4"/>
  <c r="C18" i="4"/>
  <c r="C17" i="4"/>
  <c r="C16" i="4"/>
  <c r="C15" i="4"/>
  <c r="C14" i="4"/>
  <c r="C13" i="4"/>
  <c r="C12" i="4"/>
  <c r="C11" i="4"/>
  <c r="C10" i="4"/>
  <c r="C9" i="4"/>
  <c r="C8" i="4"/>
  <c r="C7" i="4"/>
  <c r="C6" i="4"/>
  <c r="C5" i="4"/>
  <c r="C4" i="4"/>
  <c r="C3" i="4"/>
  <c r="C2" i="4"/>
  <c r="E99" i="2"/>
  <c r="B71" i="5" s="1"/>
  <c r="L36" i="11" l="1"/>
  <c r="L37" i="11" s="1"/>
  <c r="U21" i="11"/>
  <c r="F36" i="11"/>
  <c r="F37" i="11" s="1"/>
  <c r="U4" i="11"/>
  <c r="G36" i="11"/>
  <c r="G37" i="11" s="1"/>
  <c r="U29" i="11"/>
  <c r="C36" i="11"/>
  <c r="C37" i="11" s="1"/>
  <c r="U7" i="11"/>
  <c r="U22" i="11"/>
  <c r="U30" i="11"/>
  <c r="U14" i="11"/>
  <c r="U9" i="11"/>
  <c r="M36" i="11"/>
  <c r="M37" i="11" s="1"/>
  <c r="N36" i="11"/>
  <c r="N37" i="11" s="1"/>
  <c r="H36" i="11"/>
  <c r="H37" i="11" s="1"/>
  <c r="I36" i="11"/>
  <c r="I37" i="11" s="1"/>
  <c r="U34" i="11"/>
  <c r="V34" i="11" s="1"/>
  <c r="U11" i="11"/>
  <c r="B36" i="11"/>
  <c r="B37" i="11" s="1"/>
  <c r="U6" i="11"/>
  <c r="U8" i="11"/>
  <c r="U19" i="11"/>
  <c r="U24" i="11"/>
  <c r="U26" i="11"/>
  <c r="U27" i="11"/>
  <c r="U17" i="11"/>
  <c r="R36" i="11"/>
  <c r="R37" i="11" s="1"/>
  <c r="U16" i="11"/>
  <c r="J36" i="11"/>
  <c r="J37" i="11" s="1"/>
  <c r="U12" i="11"/>
  <c r="U32" i="11"/>
  <c r="U10" i="11"/>
  <c r="U31" i="11"/>
  <c r="D36" i="11"/>
  <c r="D37" i="11" s="1"/>
  <c r="E36" i="11"/>
  <c r="E37" i="11" s="1"/>
  <c r="U20" i="11"/>
  <c r="U33" i="11"/>
  <c r="U2" i="11"/>
  <c r="P36" i="11"/>
  <c r="P37" i="11" s="1"/>
  <c r="U15" i="11"/>
  <c r="O36" i="11"/>
  <c r="O37" i="11" s="1"/>
  <c r="U5" i="11"/>
  <c r="U25" i="11"/>
  <c r="U3" i="11"/>
  <c r="U13" i="11"/>
  <c r="U35" i="11"/>
  <c r="V35" i="11" s="1"/>
  <c r="Q36" i="11"/>
  <c r="Q37" i="11" s="1"/>
  <c r="K36" i="11"/>
  <c r="K37" i="11" s="1"/>
  <c r="U23" i="11"/>
  <c r="S36" i="11"/>
  <c r="S37" i="11" s="1"/>
  <c r="T36" i="11"/>
  <c r="T37" i="11" s="1"/>
  <c r="B30" i="5"/>
  <c r="B6" i="5"/>
  <c r="B43" i="5"/>
  <c r="B55" i="5"/>
  <c r="B67" i="5"/>
  <c r="B20" i="5"/>
  <c r="B32" i="5"/>
  <c r="B44" i="5"/>
  <c r="B56" i="5"/>
  <c r="B68" i="5"/>
  <c r="B33" i="5"/>
  <c r="B45" i="5"/>
  <c r="B57" i="5"/>
  <c r="B22" i="5"/>
  <c r="B10" i="5"/>
  <c r="B34" i="5"/>
  <c r="B46" i="5"/>
  <c r="B58" i="5"/>
  <c r="B40" i="5"/>
  <c r="B7" i="5"/>
  <c r="B18" i="5"/>
  <c r="B52" i="5"/>
  <c r="B63" i="5"/>
  <c r="C162" i="7"/>
  <c r="B70" i="5"/>
  <c r="B4" i="5"/>
  <c r="B15" i="5"/>
  <c r="B48" i="5"/>
  <c r="B26" i="5"/>
  <c r="B37" i="5"/>
  <c r="B8" i="6"/>
  <c r="C7" i="6" s="1"/>
  <c r="D6" i="3"/>
  <c r="B60" i="5"/>
  <c r="D11" i="15"/>
  <c r="D13" i="15"/>
  <c r="D3" i="15"/>
  <c r="D4" i="15"/>
  <c r="D5" i="15"/>
  <c r="D7" i="15"/>
  <c r="D8" i="15"/>
  <c r="D9" i="15"/>
  <c r="D6" i="15"/>
  <c r="D10" i="15"/>
  <c r="D12" i="15"/>
  <c r="D2" i="15"/>
  <c r="C165" i="7"/>
  <c r="C164" i="7"/>
  <c r="B9" i="5"/>
  <c r="B29" i="5"/>
  <c r="B39" i="5"/>
  <c r="B19" i="5"/>
  <c r="B49" i="5"/>
  <c r="B59" i="5"/>
  <c r="B69" i="5"/>
  <c r="B11" i="5"/>
  <c r="B21" i="5"/>
  <c r="B31" i="5"/>
  <c r="B41" i="5"/>
  <c r="B51" i="5"/>
  <c r="B61" i="5"/>
  <c r="V2" i="11" l="1"/>
  <c r="V10" i="11"/>
  <c r="V21" i="11"/>
  <c r="V14" i="11"/>
  <c r="V18" i="11"/>
  <c r="V15" i="11"/>
  <c r="V9" i="11"/>
  <c r="V25" i="11"/>
  <c r="V5" i="11"/>
  <c r="V28" i="11"/>
  <c r="V16" i="11"/>
  <c r="V27" i="11"/>
  <c r="V23" i="11"/>
  <c r="V3" i="11"/>
  <c r="V24" i="11"/>
  <c r="V26" i="11"/>
  <c r="V4" i="11"/>
  <c r="V12" i="11"/>
  <c r="V30" i="11"/>
  <c r="V20" i="11"/>
  <c r="V17" i="11"/>
  <c r="V8" i="11"/>
  <c r="V31" i="11"/>
  <c r="V11" i="11"/>
  <c r="V7" i="11"/>
  <c r="V13" i="11"/>
  <c r="V6" i="11"/>
  <c r="V22" i="11"/>
  <c r="V19" i="11"/>
  <c r="V33" i="11"/>
  <c r="V29" i="11"/>
  <c r="V32" i="11"/>
  <c r="C8" i="6"/>
  <c r="C6" i="6"/>
  <c r="C5" i="6"/>
  <c r="C2" i="6"/>
  <c r="B76" i="5"/>
  <c r="C3" i="6"/>
  <c r="C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tc={CB2B847D-B448-4563-9C5B-AD66B3CADA38}</author>
    <author>tc={72C5AE5D-C248-4E07-B702-38EB46A8DEEE}</author>
    <author>tc={1C9DC34D-CCB6-4C79-8D94-A3461026EFFA}</author>
  </authors>
  <commentList>
    <comment ref="A65" authorId="0" shapeId="0" xr:uid="{CB2B847D-B448-4563-9C5B-AD66B3CADA3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Saha et al., 2023a or 2023b? Or both?</t>
      </text>
    </comment>
    <comment ref="A76" authorId="1" shapeId="0" xr:uid="{72C5AE5D-C248-4E07-B702-38EB46A8DEE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Sheikh et al., 2023a or 2023b or both?</t>
      </text>
    </comment>
    <comment ref="A93" authorId="2" shapeId="0" xr:uid="{1C9DC34D-CCB6-4C79-8D94-A3461026EFF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Tabrez et al., 2021a or 2021b or both?</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tc={02A26846-D8AF-4948-9DB4-124AFA482973}</author>
  </authors>
  <commentList>
    <comment ref="A27" authorId="0" shapeId="0" xr:uid="{02A26846-D8AF-4948-9DB4-124AFA48297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Tabrez et al., 2021a or 2021b or both?</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tc={927349F5-0742-4A96-AB56-6118E3A38595}</author>
    <author>tc={49D6860B-647A-48A6-93F9-7D40937C5F38}</author>
    <author>tc={E4B19DA3-77E9-4EDD-990E-C76F310BBD5C}</author>
  </authors>
  <commentList>
    <comment ref="A19" authorId="0" shapeId="0" xr:uid="{927349F5-0742-4A96-AB56-6118E3A3859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Saha et al., 2023a or b?</t>
      </text>
    </comment>
    <comment ref="A22" authorId="1" shapeId="0" xr:uid="{49D6860B-647A-48A6-93F9-7D40937C5F3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Sheikh et al., 2023a or b?</t>
      </text>
    </comment>
    <comment ref="A26" authorId="2" shapeId="0" xr:uid="{E4B19DA3-77E9-4EDD-990E-C76F310BBD5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Tabrez et al. 2021a or b?</t>
      </text>
    </comment>
  </commentList>
</comments>
</file>

<file path=xl/sharedStrings.xml><?xml version="1.0" encoding="utf-8"?>
<sst xmlns="http://schemas.openxmlformats.org/spreadsheetml/2006/main" count="2333" uniqueCount="994">
  <si>
    <t>ID</t>
  </si>
  <si>
    <t>Name</t>
  </si>
  <si>
    <t>Citation</t>
  </si>
  <si>
    <t>Year of publication</t>
  </si>
  <si>
    <t>DOI</t>
  </si>
  <si>
    <t>Country</t>
  </si>
  <si>
    <t>Objective</t>
  </si>
  <si>
    <t>Metodologies</t>
  </si>
  <si>
    <t>Type of repurposing</t>
  </si>
  <si>
    <t xml:space="preserve">Overview of in silico metodology
</t>
  </si>
  <si>
    <t>In vitro/vivo</t>
  </si>
  <si>
    <t>Ligands (promising)</t>
  </si>
  <si>
    <t>In silico results (ligands)</t>
  </si>
  <si>
    <t>Target (for SBDD methods)</t>
  </si>
  <si>
    <t>In vitro/vivo results</t>
  </si>
  <si>
    <t>Main outcome or conclusion of the article</t>
  </si>
  <si>
    <t>Obs (in silico):</t>
  </si>
  <si>
    <t>Gustavo Scheiffer</t>
  </si>
  <si>
    <t>Abhishek et al. (2019)</t>
  </si>
  <si>
    <t>https://doi.org/10.1021/acsomega.9b00529</t>
  </si>
  <si>
    <t>India</t>
  </si>
  <si>
    <t xml:space="preserve">In silico evaluation (docking and MD) of auranofin/auranofin analogues binding to thiol-reductases of different bacteria and protozoan parasites, including L. infantum trypanothione reductase. </t>
  </si>
  <si>
    <t>Docking;MD;Free energy calculation (GBSA/PBSA);Omics;</t>
  </si>
  <si>
    <t>Agency/FDA-approved;</t>
  </si>
  <si>
    <t>Sequence alignment: ClustalW. The sequences of 31 thiol-reductases were retrieved from UniProt and compared.
Ligands preparation: 2D structure downloaded and 3D geometry optimized via quantum mechanics using Jaguar (Schrodinger).
Docking: Glide from Schrodinger. XP rigid docking method. Auranofin, 2 auranofin intermediates and 11 generated analogs as ligands. SiteMap was used for binding site prediction. Auranofin intermediantes were manually docked in the auranofin binding site, and stability checked with 10 ns MD simulation.
MD: Using Desmond. Single-point charge water, 0.15 M NaCl, orthorhombic box. Minimized and equilibrated using default protocols from Desmond. OPLS3 force field. Long-range electrostatics using particle-mesh Ewald method. Cutoff radius of 9.0 A for van der Waals and Coloumbic interaction. NPT at 300 K and 1 atm. Nose-Hoover thermostat and Martyna-Tobias-Klein methods. 50 ns simulation time.
Free energy: MM/GBSA. After 10 ns of simulation.</t>
  </si>
  <si>
    <t>Somente in silico</t>
  </si>
  <si>
    <t>Auranofin, auranofin analog A1.</t>
  </si>
  <si>
    <t>LiTryR:
Auranofin (deltaGbindGBSA = −36.72 kcal/mol); Low RMSD and RMSF (MD). LiTryR auranofin binding residues are conserved among other pathogens, according to the sequence alignment. Entire auranofin exhibited a lower binding energy when compared to its intermediates, supporting the hypothesis of auranofin binding directly to TryR and suffering modifications afterward. Three auranofin analogs presented a lower binding energy than auranofin. Auranofin binds to LiTryR mainly by h-bonds and hydrophobic interactions with residues close to catalytic cysteines, and the Au[I] atom presents coordination bonds with the cysteines C57 and C52.</t>
  </si>
  <si>
    <t>2YAU; L. infantum</t>
  </si>
  <si>
    <t>The authors presented evidence for auranofin binding mode with TryR of L. infantum, supporting the hypothesis of the entire molecule binding to the enzyme and going through modifications to form intermediates. Auranofin analogs may also pose as useful options to target pathogens more selectively for their reduced toxicity over mammalian cells.</t>
  </si>
  <si>
    <t>Adinehbeigi et al. (2019)</t>
  </si>
  <si>
    <t>https://doi.org/10.1093/trstmh/trz091</t>
  </si>
  <si>
    <t>Iran</t>
  </si>
  <si>
    <t>Protein modeling and docking-based virtual screening against L. donovani Arabinono-1, 4-lactone oxidase (LdALO) of 2500 approved compounds</t>
  </si>
  <si>
    <t>Docking;MD;Virtual screening;Ab initio/de novo protein structure generation;Threading Protein Modeling;</t>
  </si>
  <si>
    <t>Protein modeling: Sequence obtained from UniProt (C8CCV9). BLAST against the PDB to determine possible homologs. The lack of similar proteins in PDB required ab initio and threading modeling. Robetta (ab initio), I-TASSER (threading) and MUSTER (threading) were used for generation of 3D structures. Quality evaluation using QMEAN server, RAMPAGE server and PROCHECK server (to generate a Ramachandran plot) to select the best model.
Model refinement: Using 3D refine server (hydrogen-bonding network optimization and minimization of the atomic-level energy), and ModLoop server (loop modeling).
MD simulation: For model relaxation. NAMD2 in VMD. 10 ns. NVT ensemble condition using 3D periodic boundaries, NaCl ions at 0.4 mol/L, at least 5 Å away from the protein, and 5 Å away from each other. Temperature of 310K. Particle mesh Ewald approach was employed for long range electrostatics forces. 1000 steps of minimization and 1 ns equilibration.
Ligands preparation: 2500 approved molecules retrieved from Drug Bank database. LipPrep for 3D structure generation. Ionization states at ph 7.06-2.0. Desalination of compounds. Energy minimization using OPLS_2005 force field. 32 stereoisomers were generated for each ligand.
Docking: Using AutoDock Vina in PyRx. Active site determination by docking natural substrates of the enzyme. The ligands were docked and selected based on their binding energies and interaction orientation. Visual inspection with Discovery Studio.
Analyses: 3DLigandSite for active site prediction, Cavity search in Molegro. 2D interactions plot in Ligplus.</t>
  </si>
  <si>
    <t>Suramin; Elbasvir; Digitoxin; Venetoclax; Iodixanol; FAD; Cobicistat; Dalfopristin; Cangrelor; Tigecycline</t>
  </si>
  <si>
    <t>The compounds interacted with LdALO binding site, when compared to D-arabinono-gamma-lactone.
Binding energies:
Suramin −28.9
Elbasvir −27.9
Digitoxin −24.7
Venetoclax −23.2
Iodixanol −22.6
FAD −22.1
Cobicistat −21.4
Dalfopristin −20.5
Cangrelor -19.8
Tigecycline −19.7
The amino acids involved in suramin and LdALO interactions were 13Leu, 14Ala, 15Gly, 54Lys, 55ser, 78Ile, 83His, 92Val, 94Glu, 96Val, 97Met, 100Val, 106Met, 107Val, 108Arg, 111Pro, 113Tyr, 116Thr, 117Thr, 118Val, 120Gly, 121Cys, 136Leu, 182Leu, 183Glu, 184Val, 185Gln, 318Ala, 321Pro, 353Lys and 354Gln. The amino acids for D-arabinono-gammalactone and LdALO interactions were 108Arg, 109Cys, 110Val, 125Ala, 126Thr, 127His, 128Ser, 131Ile, 135Cys, 136Leu and 139Tyr.
The amino acids that were involved in the formation of the active site were 13LEU, 48ARG, 49VAL, 50SER, 51GLY, 52ALA, 53GLY, 54LYS, 55SER, 56PRO, 59ALA, 60THR, 69MET, 89ALA, 111PRO, 112SER, 113TYR, 116THR, 117THR, 119GLY, 120GLY, 123ALA, 124THR, 125ALA, 126THR, 127HIS,
170HIS, 171LEU, 172GLY, 175GLY, 176ILE, 177ILE, 319ILE, 320GLN, 445HIS, 447ALA and 448LYS. The binding site determined by blind docking was coherent to the one determined by other software. This model indicates a possible competitive mechanism of inhibition.</t>
  </si>
  <si>
    <t>Arabinono-1, 4-lactone oxidase; L. donovani; Modeled de novo.</t>
  </si>
  <si>
    <t>The study found 10 potential inhibitors of LdALA, suramin being the most promising considering its binding energy.</t>
  </si>
  <si>
    <t>Aiebchun et al. (2023)</t>
  </si>
  <si>
    <t>https://doi.org/10.1007/s11686-023-00659-0</t>
  </si>
  <si>
    <t>Thailand</t>
  </si>
  <si>
    <t>In vitro and in silico assays (docking, MD, and free binding energy) against Leishmania MAPK3 protein, using approved kinase inhibitors afatinib and lapatinib.</t>
  </si>
  <si>
    <t>Docking;MD;Free energy calculation (GBSA/PBSA);</t>
  </si>
  <si>
    <t>Protein preparation: Missing residues were completed using Swiss model server.
Ligand preparation: Ligand 3D structures were downloaded from PubChem database.
Docking: GOLD program. 15 A for sphere docking and GoldScore as the scoring function. Output of 100 poses. Analysis of results was performed on Discovery Studio 2020 and UCSF Chimera.
MD simulation: GROMACS 5.4.1. Topology files constructed with the Automated Topology Builder (ATB) server. Using a periodic boundary condition cubic box with TIP3P water model and Na+ ions for neutralization of charges. Energy minimization was carried out with the steepest descent algorithm using 50,000 steps. Equilibration was performed in the periodic box with NVT and NPT. Each complex simulation time was 100 ns, in triplicate runs. Analysis was done based on RMSD values and binding patterns.
Free binding energy: Using the MM/PBSA method.</t>
  </si>
  <si>
    <t>In vitro</t>
  </si>
  <si>
    <t>Afatinib; Lapatinib</t>
  </si>
  <si>
    <t>Docking: Both drugs docked in the same binding pocket position. Afanitib was stabilized through two hydrogen bonds with Glu94 and Asp193. Lapatinib bound deep into the pocket with its quinazoline ring, forming an h-bond with Glu94 and a halogen bond with Glu206. Both drugs were stabilized with van der Waals, Pi-Pi stacking, Pi-sigma, Pi-alkyl, and Pi-sulfur.
MD: All three replicates produced similar RMSD variations, for both drugs. Afatinib complex RMSD increased until 70 ns and reached equilibrium after 80 ns (avg. ~0.3-0.4 A). Lapatinib fluctuated less during the first 30 ns and stabilized afterward (avg. ~0.3-0.4 A). The last 20 ns of the simulations was used for h-bond analysis (3.0 A sphere). Afatinib h-bond occupancy: Glu94 (7.10%); Lapatinib h-bond occupancy: Ser74 (44.73%), Met133 (46.38%), and Glu94 (0.45%). 
Free binding energy: Both drugs presented a very similar binding energy of around -150 kJ/mol. The main contribution of energy was from van der Waals interactions.</t>
  </si>
  <si>
    <t>4O2Z (L. donovani)</t>
  </si>
  <si>
    <t>Using luminescence assay for kinases (ADP-Glo):
Enzymatic inhibition (MAP3K): Inhibition % at 10 μM (51.39% - afatinib and 52.15% - lapatinib). IC50 3.27 μM - afatinib and 2.22 μM - lapatinib.
Cell assays used alamarBlue (reading at 570 and 600 nm) 
Cell assay promastigotes:  Afatinib - L. martiniquensis (2.25 μM); L. donovani (15.96 μM). Lapatinib - 13.14 and 25.91 μM;  Amphotericin B - 0.10 and 1.45 μM;  Miltefosine - 70.65 and 20.05 μM; 
Cell assay intracellular amastigotes: Afatinib - Lm 7.57 μM / Ld 6.95 μM; Lapatinib - Lm 5.59 μM / Ld 11.42 μM. Amphotericin B - 0.17 and 0.67 μM;  Miltefosine - 0.0511 and 0.04 μM; 
Afatinib presented less potency against amastigotes in the case of L. martiniquensis. Both compounds were less potent than amphotericin B, but more potent agains promatigotes than miltefosine.</t>
  </si>
  <si>
    <t>The study found antileishmanial activity of kinase inhibitors afatinib and lapatinib against L. martiniquensis and L. donovani. The in silico simulations corroborated with the in vitro results, exhibiting high stability in the MD trajectories.</t>
  </si>
  <si>
    <t>After</t>
  </si>
  <si>
    <t>Amiri-Dashatan et al. (2021)</t>
  </si>
  <si>
    <t>https://doi.org/10.4274/tjps.galenos.2021.53367</t>
  </si>
  <si>
    <t>Construction of a protein-protein network from metacyclic L. major to find a relevant target for docking-based virtual screening of FDA-approved compounds.</t>
  </si>
  <si>
    <t>Docking;Protein networks;Virtual screening</t>
  </si>
  <si>
    <t>Using mass spectrometry proteomic information, the PP interactions from metacyclic L. major were modeled using the STRING database. The power law fit was calculated using Network Analyzer. Topological analysis of the protein network was carried out in CytoHubba plugin in Cytoscape.
Docking was done using AutoDock Vina, using pyruvate kinase as the target. A dataset of 1948 FDA-approved drugs was retrieved from DrugBank. Optimization of the ligands and target with Chimera and HyperChem. Active site was determined using prediction servers, visual inspection and literature review. Residues: Arg49, Thr26, Pro29, Tyr59, Lys335, His54, and Asn51. Grid box was defined as the whole protein. Diagram of protein-ligand interactions was generated in LigPlot+.</t>
  </si>
  <si>
    <t>Trametinib; Irinotecan; Nilotinib; Netupitant; Naldemedine; Eltrombopag; Teniposide; Conivaptan; Valrubicin; Lomitapide</t>
  </si>
  <si>
    <t xml:space="preserve">The PPI map was constructed from 144 detected proteins from mass spec, resulting in a protein network with 135 nodes and 1051 interactions. Five proteins were selected in terms of high connectivity and betweennes centrality, and pyruvate kinase was chosen based on its role in ATP generation.
1 LmjF.28.2780 Putative heat-shock protein hsp70
2 ENOL Enolase
3 LmjF.35.0030 Pyruvate kinase
4 LmjF.36.2030 Chaperonin HSP60, mitochondrial
5 LmjF.25.1170 ATP synthase subunit beta
The virtual screening was carried out with 1388 FDA-approved molecules. The ligands were ranked in terms of the lowest binding energy.
Name  |  Bind. En.
Trametinib -10.4 
Irinotecan -10.3
Nilotinib -10.1
Netupitant -10.1
Naldemedine -10.1
Eltrombopag -10.0
Teniposide -9.9
Conivaptan -9.9
Valrubicin -9.9
Lomitapide -9.8
Trametinib present 1 H-bond (2.88A) and Irinotecan 2 H-bonds (2.99A-3.14A). Nilotinib, netupitant and conivaptan have no side effects reported.
</t>
  </si>
  <si>
    <t>3PP7</t>
  </si>
  <si>
    <t>The study resulted in an in silico identification of 5 relevant proteins and 10 drugs with potential to inhibit Leishmanial pyruvate kinase. 3 of these drugs have a high tolerability profile. The authors report the inherent limitation of in silico studies and the need for further experimental testing.</t>
  </si>
  <si>
    <t>Borba et al. (2019)</t>
  </si>
  <si>
    <t>https://doi.org/10.1016/j.csbj.2019.02.005</t>
  </si>
  <si>
    <t>Brazil</t>
  </si>
  <si>
    <t>Proteome-wide analysis of L. braziliensis and L. infantum to identify and categorize protein kinases (PKs), coupled with target prioritization and repurposing based on target similarity with approved and investigational drugs.</t>
  </si>
  <si>
    <t>QSAR;Protein networks;Omics;</t>
  </si>
  <si>
    <t>Clinical trials;Agency/FDA-approved;</t>
  </si>
  <si>
    <t>Determination of L. infantum and L. braziliensis kinomes: Proteomes of both species inputted into Kiannote v1.0 for classification. Refinement of classification using a determined L. major kinome, by orthologues prediction (L. major, L. braziliensis and L. infantum) using OrthoMcl v.2.0.9. InterproScan v.5.18 for kinase domains elucidation. HMM profiles generated by comparison to related organisms protein kinases' catalytic domains (L. major, T. brucei and T. cruzi) using HMMer v. 3.1b2.
Phylogenetic Tree: To establish the relationships between L. infantum kinases. Using MAFFT v. 7.215 in the most accurate mode. Alignment improvement in MUSCLE v. 3.8.31. ProtTest3 v. 3.4.2 to select the best-fit model of amino acid replacement. PhyML v. 20,131,022 was used to infer maximum likelihood trees with 1000 bootstrap replicates using the amino acid substitution model. FigTree v. 1.4.3 for visualization and editing. 
Function annotation: Using KEGG BRITE and Gene Ontology databases (consensus).
L. infantum/braziliensis and H. sapiens kinomes comparison: OrthoVenn. Alignment using BLASTP algorithm v. 2.2.24.
Drug target prediction and prioritization: Selection of L. infantum proteins homologous to essential T. brucei kinases (validated by siRNA and located in TriTrypDB). BLASTP e-value &lt;= 10^-30. STRING v.10 for protein network construction. Topological measures in Cytoscape v.3.3.0.
Compound selection: FASTA sequences fed to DrugBank and kinase SARfari to find homologs to known targets. Cutoff E-value ≤10−30. Only targets related to approved or drugs in clinical trials (42 drugs). Literature search in PubMed, PubChem and SciFinder to filter previously tested compounds. In-house QSAR to select promising compounds for in vitro assays (7 compounds).</t>
  </si>
  <si>
    <t>Trametinib; Onvansertib; Selumetinib; Refametinib; Binimetinib; MLN-8054; RG-1530</t>
  </si>
  <si>
    <t>The 30 prioritized targets from L. infantum protein-network led to 11 targets related to 42 drugs based on similarity. 7 selected to in vitro.
Drug, target (identity %)
Trametinib: MKK1 (34%), MKK5 (34%)
Onvansertib: PLK1 (49%)
Selumetinib: MKK1 (34%)
Refametinib: MKK1 (34%)
Binimetinib: MKK1 (34%), MKK5 (34%)
MLN-8054: AIRK (44%)
RG-1530: AIRK (44%)</t>
  </si>
  <si>
    <t xml:space="preserve">Promastigote assay (MTT - EC50% microM):
L. (L.) amazonensis RG-1530 61.5 [52.5–70.5] NMS-1286937 29.9 [26.2–33.6] Trametinib 23.1 [19.8–26.4]
L. (L.) infantum RG-1530 77.5 [69.7–85.3] NMS-1286937 13.2 [10.0–16.5] Trametinib 63.6 [57.8–68.8]
L. (V.) braziliensis RG-1530 62.4 [55.7–69.1] NMS-1286937 37.3 [31.8–42.8] Trametinib 68.3 [64.2–72.4]
Intracelullar amastigotes (BALB/c BMDM - inf. cell counting):
~50% in number reduction (control)
Trametinib: 15 microM
Onvansertib: 30 microM
</t>
  </si>
  <si>
    <t>The study found two drugs (Trametinib - approved and Onvansertib - in clinical trials), with promising antileishmanial effect. The authors state that a strategy would be to use the compounds scaffold for synthesizing more potent molecules.</t>
  </si>
  <si>
    <t>Before</t>
  </si>
  <si>
    <t>Bustamante et al. (2019)</t>
  </si>
  <si>
    <t>https://doi.org/10.1007/s10822-019-00230-y</t>
  </si>
  <si>
    <t>Colombia</t>
  </si>
  <si>
    <t>Identify drugs with potential anti-Leishmania activity by detecting potential homologs between proteins targeted by approved drugs and proteins of the parasite, using an interaction network and subjecting the identified drugs to in vitro evaluations and pharmacokinetics simulations.</t>
  </si>
  <si>
    <t>Protein networks;Pharmacokinetic modeling; Omics;</t>
  </si>
  <si>
    <t>Homology with known targets: 4242 proteins (known drug targets) extracted from DrugBank, were compared with proteins from five Leishmania species: L. major (8400 prot.), L. mexicana (8250), L. infantum (8239), L. braziliensis (8357) and L. panamensis (8665), using the blastp algorithm. Selection criteria of hits was based on identity percentage over 60% and E-values lower than 1 × 10–8 and percentages of coverage higher than 70%.
Drug Protein network: Using protein-protein network previously built, consisting of 1273 proteins and 27,976 interactions. Visualized in Cytoscape version 3. Topological analysis of hubs and bottlenecks using CentiScaPe 2.1 plugin. Nodes with values higher than global averages
were filtered as potential targets. 
Population pharmacokinetics: Using ADAPT 5. Parameters collected: Clearance (CL), volume of distribution (Vd), absorption constant (Ka), and the inter-subject variability. Two simulations for each drug: One with original dosage from the source article with normal distribution and other assuming a log-normal distribution. distribution, and the other assuming a lognormal
distribution. The results obtained were compared to select the distribution that better adjusted to the behavior of the data. Dosages were incrementally changed to increase the dose and reduce the interval between doses. The highest plasma concentration obtained was compared to the EC50 determined in vitro. Two currently used antileishmanial drugs were used as control.</t>
  </si>
  <si>
    <t>33 potential drugs, six evaluated in PK simulations: Perphenazine, Lamivudine, Cladribine, Rifabutin, Metformin, Tenofovir</t>
  </si>
  <si>
    <t>Pharmacokinetics simulations: The EC50 values for comparison were those obtained for L. braziliensis. 300 mg of rifabutin every 8 h fail to reach plasma concentrations above the EC50 value. Like rifabutin, perphenazine, 30 mg every 12 h, but the maximum plasma concentration reached is lower than the EC50. Results indicate the oral route is not adequate for these drugs.</t>
  </si>
  <si>
    <t>Human promonocytic cell line U937 cytotoxicity (MTT assay):
- Cladribine: &lt;1 μg/mL
- Tenofovir: 25.4 ± 6.8 μg/mL
- Lamivudine: 113.9 ± 6.9 μg/mL
- Rifabutin: 24.7 ± 3.3 μg/mL
- Metformin: &gt;200 μg/mL
- Perphenazine: 2.8 ± 0.4 μg/mL
EC50 for Leishmania (fluorescent Leishmania, flow cytometry, intracellular amastigotes): 
- Rifabutin: 13.1 ± 0.1 μg/mL for L. panamensis and 8.5 ± 1.6 μg/mL for L. braziliensis (SI = 2.9)
- Perphenazine: 1.5 ± 0.1 μg/mL for L. panamensis and 1.2 ± 0.1 μg/mL for L. braziliensis (SI = 2.3)
- Amphotericin B (control): 0.6 ± 0.1 μg/mL for L. panamensis and 0.1 ± 0 μg/mL for L. braziliensis (SI = 403).
The other drugs tested: Cladribine, Tenofovir, Metformin and Lamivudine, did not reach an adequate inhibiton % or were too toxic against human cells.</t>
  </si>
  <si>
    <t>The study found two drugs with the potential to be used only against cutaneous leishmaniasis, considering their high toxicity and insufficient plasma concentration in simulated pharmacokinetics</t>
  </si>
  <si>
    <t>Chavali et al. (2012)</t>
  </si>
  <si>
    <t>https://doi.org/10.1186/1752-0509-6-27</t>
  </si>
  <si>
    <t>USA</t>
  </si>
  <si>
    <t>Construction and analysis of a metabolic network from L. major to select high-priority targets and FDA-approved drugs for repurposing against leishmania.</t>
  </si>
  <si>
    <t>Metabolic networks;</t>
  </si>
  <si>
    <t>Metabolic reconstruction: Based on L. major genome. Built and published previously by the group of Chavali et al. (2008), containing 560 gene sequences. Flux Balance Analysis (FBA) and Flux Variability Analysis (FVA) were employed to analyze the network.
Known drug targets and off-targets: Interaction information retrieved from DrugBank and STITCH database version 2.0. BLAST+ v.2.2.24 used to query the databases using the 560 sequences. E-value cutoff was set at 0.001. Resulted in 313 L. major genes being linked to 257 FDA-approved drugs from DrugBank and 538 L. major genes to 905 FDA approved drugs from STITCH.
Druggability: Indices for L. major genes were downloaded from the TDR Targets database version 3. 
FVA: Using a FVA score for genes. Low flux variability indicating a point in the network that is sensible to disruption.
Calculation of additive results: Computed based on the bliss additivity metric.
Cutoff: Cumulative criteria were employed to enrich further the list of the potential targets: Druggability, FBA and FVA, resulting in 332 FDA-approved drugs passing the cutoff.</t>
  </si>
  <si>
    <t>254 FDA-approved drugs; 107 FDA-approved drugs predicted to have synergistic effects</t>
  </si>
  <si>
    <t>NA</t>
  </si>
  <si>
    <t>spermidine synthase
trypanothione reductase
methylthioadenosine phosphorylase
lanosterol synthase
sterol 14-demethylase
ornithine decarboxylase
squalene monooxygenase
diphosphomevalonate decarboxylase
dimethylallyltranstransferase geranyltranstransferase
aldehyde dehydrogenase
hydroxymethylglutaryl CoA reductase
squalene synthase
phosphomannose isomerase
beta-ketoacyl-acyl-carrierprotein synthase I
phosphogluconate dehydrogenase
Synthetic lethal:
Squalene monooxygenase
Diphosphomevalonate decarboxylase
Dimethylallyltranstransferase geranyltranstransferase
Aldehyde dehydrogenase
Hydroxymethylglutaryl CoA reductase
Squalene synthase
Phosphomannose isomerase
Beta-ketoacyl-acyl-carrier-protein synthase I
Phosphogluconate dehydrogenase</t>
  </si>
  <si>
    <t xml:space="preserve">Alamarblue assay with L. major promastigotes:
Isolated drug:
Halofantrine - IC50 9.5 microM
Drug combinations involving disulfiram (D):
D+kanamycin - 
D+clozapine - Over 90% inhibition at .15 microM disulfiram and 10 microM clozapine
D+amoxicillin -
D+chlorpromazine - 
D+doxycycline and D+isoniazid - Did not show synergism
</t>
  </si>
  <si>
    <t>The study, using metabolic network analysis priorization, found halofantrine is active against L. major and four drug combinations with disulfiram had synergic effects.</t>
  </si>
  <si>
    <t>Gupta et al. (2022)</t>
  </si>
  <si>
    <t>https://doi.org/10.38212/2224-6614.3394</t>
  </si>
  <si>
    <t>Screening of 1622 FDA-approved compounds based on data mining and high-throughput live-cell fluorescence imaging, potency determination by IC50, and exploring putative targets with docking and MD simulations.</t>
  </si>
  <si>
    <t>Docking;MD;Data mining;Homology modeling;Free energy calculation (GBSA/PBSA);</t>
  </si>
  <si>
    <t xml:space="preserve">Preliminary screening: From a 4718-member Bioactive Compound Library-I, which included 1622 FDA-approved compounds, screening was carried out using data mining from multiple sources. 96 drugs with activity against intracellular protozoans were included in the next phase of in vitro screening.
Target prediction: Using data mining from drug-target web servers (including Stitch, Swiss Target Prediction, MolTar-Prep, Super Prediction, and Target Hunter), a target for Lansoprazole was searched, which reportedly bind to calcium-transporting ATPases. Posaconazole activity is likely due to inhibition of a sterol 14a-demethylase.
Protein modeling: Lansoprazole putative targets: LdBPK_352080.1, LdBPK_040010.1, and LdBPK_170660.1. Posaconazole (LDBPK_111100); I-TASSER was used to predict the target's structure. Active site map through COACH. Validation was done using servers accredited by CASP-13.
Preliminary docking: PatchDock followed by FireDock refinement, indicating the affinity for all three ATPase proteins. Posaconazole showed a heme-mediated highly specific binding with CYP51. Lansoprazole docking was done with (S)- &amp; (R)-enantiomers.
Induced fit docking: 3D structures downloaded from PubChem. LigPrep was used for preparation (energy minimization). Induced Fit Docking in Schrödinger, using an implicit membrane was predicted by OPM server. ATP binding site predicted by COACH server. For the Posaconazole
target, the heme and Posaconazole binding grids were generated based on the solved X-ray structure of the fungal homolog (6E8Q). Re-docking and scoring were performed by extra precision (XP) within 30.0 kcal/mol of the best structures, using Glide score and IFD score. Re-ranking using Prime-MMGBSA. Posaconazole docking was done sequentially, by first docking the heme.
MD: 100 ns simulations using Desmond module from Schrodinger suite. 10 Å x 10 Å x 10 Å orthorhombic box. POPC membrane. TIP3P water model. Neutralization with Na+/Cl- ioans and a excess of 0.15M NaCl. Relaxations performed before simulations in NPgT ensemble class at constant
temperature (300.0 K), pressure (1.013 bar), and surface tension (0.0 bar Å). The energy was recorded at regular intervals of 1.2ps for a total 100ns simulation time with a 20ps trajectory recording.
</t>
  </si>
  <si>
    <t>Lansoprazole; Posaconazole</t>
  </si>
  <si>
    <t>Induced fit docking: MM-GBSA indicated very stable complexes of both enantiomers of Lansoprazole with all three P-type Calcium ATPase structures. Posaconazole was comparable to reported interactions with the fungal homolog and the heme moiety played an essential role in stabilizing the complex participating in p-stacking interactions. (R)-Lansoprazole-LdBPK_352080.1 is the most stable complex. Lansoprazole stabilized after 10 ns of simulation. The RMSD of the
LdBPK_352080.1 protein was found to increase initially and reached 6.4 Å at 40ns and remained
constant. For the (S)-Lansoprazole/LdBPK_352080.1 complex, Asp-1041 showed a H-bond occupancy of 65% and Thr-1054 of 67%. (R)-Lansoprazole was more stable, interacting with Arg-41 and Lys-322. Posaconazole triazole moiety interacted directly with heme and tetrahydrofuran and alkoxy phenyl substructures interacted in a stable pocket comprised of Phe-289 and Glu-100. After 10 ns stabilization, the RMSD was less than 2 A.</t>
  </si>
  <si>
    <t xml:space="preserve">Calcium motive P-type ATPase: LdBPK_352080.1;
Calcium-transporting ATPase: LdBPK_040010.1;
P-type ATPase: LdBPK_170660.1;
 Lanosterol 14ɑ-demethylase: LDBPK_111100
</t>
  </si>
  <si>
    <t>IC50 (μM) - High-throughput image analysis:
Lansoprazole: 0.80; Posaconazole: 1.64; Controls - Miltefosine 0.84; Pentamidine 0.92; Amphotericin B 0.74; 
Lansoprazole showed similar potency to current drugs and no toxicity against HEK293 cells. Posaconazole has an approved dosage 20 times that of Lansoprazole and has the potential to be used even with higher IC50.</t>
  </si>
  <si>
    <t>The study found two promising drugs for repurposing, Lansoprazole and Posaconazole, based on in vitro assay. In silico docking and MD simulations discovered a stable binding between the drugs and their putative targets.</t>
  </si>
  <si>
    <t>Harigua-Souiai et al. (2022)</t>
  </si>
  <si>
    <t>https://doi.org/10.1177/11779322221090349</t>
  </si>
  <si>
    <t>Tunisia</t>
  </si>
  <si>
    <t>Construction of a binary classification machine learning model, based on structure-activity relationship data obtained from phenotypical screenings</t>
  </si>
  <si>
    <t>Docking;Virtual screening;SAR;Machine Learning;</t>
  </si>
  <si>
    <t>Fármacos em uso na clínica;</t>
  </si>
  <si>
    <t>The authors, using Python and RDKit library, constructed an ML model, testing linear regressor (LR), gradient boosting (GB), random forest (RF), and support vector machine (SVM) algorithms. Different molecular fingerprints were also tested. They evaluated and performance of each one. The optimized model was used to screen 1065 FDA-approved molecules (ZINC) virtually.
A reverse docking approach (AutoDock Vina) using 7 relevant proteins was used to find potential targets among the top hits from ML-based screening. A statistical analysis and contact rate calculation were carried out to predict the best pairs of ligand-receptors.</t>
  </si>
  <si>
    <t>19 drugs were identified: Albendazole, Pyrazinamide, Acebutolol, Ethacrynic acid, Ganciclovir, Domperidone, Benzthiazide, Betazole, Dibucaine, Lidocaine, Bethanidine, Phenelzine, Ethionamide, Phenylephrine, Rifabutin, Amphetamine, Prilocaine, Tranylcypromine, Dextroamphetamine. 7 of them were previously described in the literature as having antileishmanial potential</t>
  </si>
  <si>
    <t>The top 10 molecules from RF and SVM algorithms were considered hits (19 unique molecules). Probabilities of being antileishmanial based on the ML, ranging from 0.97 to 0.92 (RF model) and 0.84 to 0.80 (SVM model).
In reverse docking, 4 potential pairs were detected: PTR1/ganciclovir; TR/domperidone; MAPK10/ prilocaine and NMT/albendazole.</t>
  </si>
  <si>
    <t>2BFM
2JK6
3MJY
3UIB
4IU0
5NZL
6QD9</t>
  </si>
  <si>
    <t>19 hits were identified using ML models trained on phenotypical screening (12 not previously described in the literature). 
Reverse docking resulted in 4 ligands having their targets potentially identified.</t>
  </si>
  <si>
    <t>https://doi.org/10.1080/07391102.2023.2175382</t>
  </si>
  <si>
    <t>Docking-based virtual screening of approved compounds against L. major glutamine synthetase, using a homology model. MD and PBSA used for further analysis.</t>
  </si>
  <si>
    <t>Docking;MD;Virtual screening;Free energy calculation (GBSA/PBSA);Homology modeling;</t>
  </si>
  <si>
    <t>Protein structure modeling: Sequence obtained from UniProt (Q4QJ42). Comparative (homology) modeling using I-Tasser. Validation with PROCHECK and ProSA, 
Protein and ligands preparation: 4000 ligands were obtained from ZINC database (most being FDA-approved). Ligands were converted to pdbqt. Autodock Tools used for delimiting the grid box and preparing protein pdbqt file. I-Tasser was used for predicting the active site residues based on B. subtilis GS.
Virtual screening (docking): Autodock Vina. Coordinates 25x30x20 xyz points with grid spacing of 0.375Å. The grid center: 105.643 x, 86.670 y, 84.568 z. Control: P3S - L-Methionine-S-Sulfoximine Phosphate - (inhibitor) from a Bacillus subtilis experimental structure. LigPlot for analyzing interactions and PyMol for figure generation. GOLD was used for docking consensus.
MD: Top four molecules from docking and the positive control. GROMACS 4.5.5. Topology of the protein created by GROMOS96 ff. Ligands topology PRODRG2 server. Simple point charge water model. NaCl for conter ions. Steepest descent for energy minimization. 300 K/1bar using V-rescale and Parrinello-Rahman, respectively. PME algorithm for van der Waals and electrostatic interactions. Short range cut-off distance set to 1.4 nm. LINCS for bond lengths control. Apo-protein equilibrated using NPT/NVT emsemble. 100 ns simulation time. Analysis based on RMSD, RMSF, radius of gyration, h-bonds. GRACE for plot generation.
Binding free energy: MM/PBSA algorithm. G_mmpbsa tool. Using the equilibrium phase of complexes. Based on snapshots at every 1 ns time interval.</t>
  </si>
  <si>
    <t>Amlexanox; Chlortalidone; Ciprofloxacin; Pranoprofen</t>
  </si>
  <si>
    <t>The top 10 binding energies from docking were analyzed in terms of h-bonds and hydrophobic interactions. They varied from -8.3 kcal/mol to -6.8 kcal/mol. Control had an energy of -5.2 kcal/mol. Most residues were predicted by I-Tasser as being part of the active site. The ligands made several h-bonds and hydrophobic interactions. The best 4 binding energies (-8.3 to -7.8 kcal/mol) were submitted to MD simulations.
MD: ZINC00020253 (Chlortalidone) exhibited the more equilibrated trajectory in terms of RMSD, resulting in 4.3 A at 100 ns, lower RMSF than the apo-protein, and lower radius of gyration than other complexes. (1.99 nm). The binding free energy (PSBA) of chlortalidone was the best among other compounds (-294.677 +/- 34.571 kJ/mol). Ciprofloxacin also presented a favorable binding energy of -19.572 +/- 32.555 kJ/mol. Both compounds were docked to the human GS with less affinity, indicating more selectivity. Energy decomposition revealed that van der Waals, electrostatic and non-polar were the contributors for ligand stability.</t>
  </si>
  <si>
    <t>Glutamine synthetase; Comparative (homology) modeling based on canine GS (2UU7_A)</t>
  </si>
  <si>
    <t>The authors found two promising inhibitors (Chlortalidone &amp; Ciprofloxacin), based on the MD simulations and binding energy from PBSA.</t>
  </si>
  <si>
    <t>Madugula et al. (2021)</t>
  </si>
  <si>
    <t>https://doi.org/10.1016/j.compbiomed.2021.104856</t>
  </si>
  <si>
    <t>Application of Machine Learning algorithms and SAR prediction to find potential repurposable drugs among approved molecules.</t>
  </si>
  <si>
    <t>Machine Learning;SAR;</t>
  </si>
  <si>
    <t>Drugs library: Downloaded from DrugBank database. 
Machine learning: PCA and K-means clustering algorithms for dimensionality reduction and clustering of molecules, based on their calculated molecular descriptors. Removed compounds used in cosmetics, antiseptics, and sanitizers, resulting in 1671 molecules. 1444 2D molecular descriptors calculated in PaDEL. SAR prediction in PASS 2017. 
PCA: R version 3.6.2. Pre-processing by removing zero value variables and Near Zero Variance variables. Dataset was reduced to 1079 variables and five Principal Components. 
Clusterization: Done with k-means. K value (=9) was calculated based on the elbow, Nbclust and Silhouette methods. 
SAR prediction: Using the PASS tool. 1592 drugs could be processed. 5050 biological activities generated and 366 selected for involvement in diseases (22 groups). The Pa cutoff (probability of activity) for predicted indications to be considered was set to &gt;=0.5.</t>
  </si>
  <si>
    <t>Artemether; Artesunate; other 2 not reported</t>
  </si>
  <si>
    <t>Artemether (Pa=0.93)
Artesunate (Pa=0.87)
Both in cluster 5.</t>
  </si>
  <si>
    <t>The study reported two antimalarial drugs with potential antileishmanial effect (artesunate and artemether).</t>
  </si>
  <si>
    <t>Nava-Zuazo (2014)</t>
  </si>
  <si>
    <t>https://doi.org/10.1016/j.bmc.2014.01.029</t>
  </si>
  <si>
    <t>Mexico</t>
  </si>
  <si>
    <t>Synthesis of 14 nitazoxanide derivatives and repurposing of nitazoxanide, metronidazole, pentamidine and benzidazole against four neglected diseases (incl. Leishmaniasis).</t>
  </si>
  <si>
    <t>ADMET/Druglikeness;</t>
  </si>
  <si>
    <t>Toxicity prediction: ACD/ToxSuite software, v. 2.95; Analysis of 5 novel compounds, nitazoxanide and metronizadole; prediction of LD50 for Mouse and Rat (intraperitoneal and oral route) and inhibition of four CYP450 isoforms.</t>
  </si>
  <si>
    <t>Nitazoxanide</t>
  </si>
  <si>
    <t>Toxicity prediction: Nitazoxanide presented low LD50 and low inhibition of CYP450</t>
  </si>
  <si>
    <t>Nitazoxanide: IC50 = 7.23 ± 1.73 μM;
L. amazonensis (promastigotes);
Cell Counting (Neubauer chamber);</t>
  </si>
  <si>
    <t>The study identified nitazoxanide as a potent antileishmanial (double the potency of pentamidine) and the safety profile was correctly predicted in silico</t>
  </si>
  <si>
    <t>https://doi.org/10.1080/07391102.2023.2193983</t>
  </si>
  <si>
    <t>In vitro evaluation of antileishmanial properties of retinoic acid and its derivatives, as well its in silico (docking and MD) affinity to sterol 24-C methyltransferase (SMT).</t>
  </si>
  <si>
    <t>Docking;MD;Ab initio/de novo protein structure generation;ADMET/Druglikeness;</t>
  </si>
  <si>
    <t xml:space="preserve">Protein sequence retrieval and physicochemical characterization: SMT sequence from L. donovani retrieved from NCBI protein database in FASTA (UniProt A0A6J8FNU5). Physicochemical properties calculated in Expasy’s ProtParam. SOSUI for soluble or transmembrane determination. Cysteine residues and their bonding patterns were studied by CYS_REC version 2.
Protein structure prediction and validation: RAPTORX Server. Validation in PROCHEK’s Ramachandran plot, VERIFY3D and ProSA.
Preparation of ligands: Retinoic acid (RA) and its derivatives were downloaded from PubChem and converted to pdbqt.
Docking: AutoDock Vina 1.1.2. Results visualization in PyMol version 2.3.1_75 and 2D plot generation in LigPlot+ version 2.2.
Druglikeness (Lipinski filter): Based on five rules: (i) Molecular mass should be less than 500 Dalton, (ii) Low Lipophilicity (expressed as LogP less than 5), (iii) Less than five hydrogen bond donors, (iv) Less than ten hydrogen bond acceptors and (v) Molar refractivity should be between 40 and 130.
MD simulation: Using WebGro server (powered by GROMACS using standard parameters). CHARMM27 force field. Prodrug server for ligand topology. TIP3P water model. Energy minimization with the steepest descent integrator (limit of 50.000 steps). Equilibration with NVT ensemble (canonical) NPT ensemble (isothermal-isobaric) at 300K and 1 bar. 50 ns simulation time. Berendson’s weak-coupling method for constant pressure and temperature. Long-range electrostatic interactions using particle-mesh Ewald with a cut-off of 1.2nm, while Lennard–Jones potential was used to calculate van der Waals interactions. LINCS algorithm was used to bonds constraint. Analysis based on RMSD, RMSF and Rg.
</t>
  </si>
  <si>
    <t xml:space="preserve">Retinoic acid; Adapalene; </t>
  </si>
  <si>
    <t>Binding affinity score (kcal/mol): -9.9 (RA); -8.5 (zymosterol - control). RA had the best binding affinity in comparison to its derivatives (H-bond with Asp35 and Arg36).
Lipinski violations: RA, none. Adapalene
MD simulation: 
SMT-RA complex showed 0.5 nm RMSD after 15 ns, 2 h-bonds, and average Rg of 2nm after 20ns. SMT-Zymosterol complex showed RMSD of 0.30–0.45nm and was equilibrated immediately after the initiation of the simulation, 3 h-bonds, and Rg of 2.03 nm the entire simulation.
SMT-Adapalene displayed slightly higher fluctuation based on the RMSF. The complex was stable only between 15 ns to 30 ns.
Solvent-accessible surface area: 143nm2 to 184nm2 after 20ns (RA); 149nm2 to 184nm2 after 10ns (Zymosterol)</t>
  </si>
  <si>
    <t>Sterol 24-c-methyltransferase: Predicted de novo by RAPTORX Server</t>
  </si>
  <si>
    <t xml:space="preserve">L. donovani intracellular amastigotes (J774A.1 murine macrophage):
RA treatment caused a decrease of SMT expression, and a decrease of parasite load, based on kDNA expression.
</t>
  </si>
  <si>
    <t>The study showed a decrease of infected macrophages after treatment with retinoic acid. The compound also caused decrease of SMT expression, indicating that protein as the potential target.</t>
  </si>
  <si>
    <t>Prava and Pan (2022)</t>
  </si>
  <si>
    <t>https://doi.org/10.1016/j.actatropica.2022.106337</t>
  </si>
  <si>
    <t>Development of a protein-protein network using data from 11 Leishmania species, filtering those conserved and without human homologs, to find druggable targets, and subsequent validation using docking.</t>
  </si>
  <si>
    <t>Docking;Protein networks;Omics; Homology modeling;</t>
  </si>
  <si>
    <t>Proteomes: Collected from TriTrypDB (Release 38, 2018). From 11 species: L. arabica, L. aethiopica, L. braziliensis, L. donovani, L. enriettii, L. gerbilli, L. infantum, L. major, L. mexicana, L. tropica and L. turanica.
Homology: Using BLASTp (version 2.8.1) against a non-redundant human proteome. The criteria was that no hits were returned.
Comparative analysis: Using BLASTp. L. braziliensis as the reference genome. Sequence identity ≥ 50%, sequence length ≥ 100, bit score ≥ 100. Conserved proteins between all species were selected.
Gene ontology: Blast2GO version 1.4.4 to predict gene ontology of the core proteins.
Protein network: Based on homology mapping of Leishmania proteins present in the STRING database version 11.0 with confidence score ≥0.700.  Cytoscape 3.8.0 was used to visualize the network and Network Analyser for analysis of properties and selection of proteins, based on degree and betweenness centrality (top 25 of each).
Subcellular localization and pathway: CELLO2GO and DeepLock tool version 1.0 for prediction of localization. Pathway analysis using KEGG database. VICM for protein virulence, metabolic, and cellular process prediction.
 Structure prediction: A similarity search was performed to determine targets similar to the selected hub proteins and their respective ligands. Robetta server was used to predict the structure of hub proteins with hits. Structure selection and validation using SAVES server (Ramachandran plot).
Docking: Schrodinger suite version 2018.1. Ligand preparation with LigPrep module. Protein structures minimized with OPLS3 force field and binding site prediction with SiteMap module. Top-scored pocket from each protein was selected for docking in Glide with XP method and default parameters.</t>
  </si>
  <si>
    <t>Artenimol; Omacetaxine mepesuccinate</t>
  </si>
  <si>
    <t>Artenimol (eIF3):
Glide score -5.247 kcal/mol
Glide energy -29.749 kcal/mol
Two hydrogen interactions - GLN257 and THR336
Omacetaxine mepesuccinate (RPL2):
Glide score -4.11 kcal/mol
Glide energy -40.706 kcal/mol
Five hydrogen interactions -  ARG59, SER120, ASP122, ARG181, ARG334</t>
  </si>
  <si>
    <t>Eukaryotic translation initiation factor 3 subunit 8 (eIF3), putative; Plasmodium falciparum
Ribosomal protein L2 (RPL2), putative; Haloarcula marismortui
Modeled with Rosetta server.</t>
  </si>
  <si>
    <t>The study found eight proteins to be potential drug targets and three homologous to known drug targets. Artenimol and Omacetaxine mepesuccinate were identified as potentially antileishmanial. The authors state the results must be experimentally validated in vitro.</t>
  </si>
  <si>
    <t>https://doi.org/10.1080/07391102.2021.1950574</t>
  </si>
  <si>
    <t xml:space="preserve">Virtual screening, MD simulation, enzymatic inhibition and anti-promastigotes activity of FDA-approved drugs against L. donovani DNA primase. </t>
  </si>
  <si>
    <t>Docking;MD;Virtual screening;Free energy calculation (GBSA/PBSA);Ab initio/de novo protein structure generation;</t>
  </si>
  <si>
    <t>Protein structure generation: Mitocondrial Primase. De novo generation using I-TASSER, selecting the one with the best score. Validation using PROCHECK. The structure underwent energy minimization using MD (GROMACS 5.2) and a second validation.
Ligand preparation: Ligands obtained from DrugBank and prepared using LigPrep from Maestro v2019, considering neutral pH and OPLS force field.
Protein preparation: Bond order assignment, bond length correction, H-bond optimization, zero bond order for disulfide bond, and metal interacting bond. Protein-energy
minimization and model refinement were carried out using OPLS force field. SiteMap was used for binding site prediction.
Virtual screening (docking): 1600 FDA-approved drugs. Using Glide HTVS, SP and XP methods. The methods were used incrementally from the least to the most rigorous. Top 10% compounds from HTVS passed on to SP and the resulting best 10% were subjected to XP docking method. 
MD: GROMACS v5.2 using Amber force field. Ligand topology was generated using automated topology builder (ATB). A dodecahedron box with 1.0 nm sides delimited the simulation space. SPC216 solvent model and charge neutralization with Na+ ions. Energy minimization with steepest descent and conjugate gradient algorithm. LINCS algorithms and PME method for bond constraints and long-range electrostatics. Equilibration via NVT and NPT (leapfrog algorithm), at 300K and 1 bar. 10 nanoseconds total simulation time. Results were analyzed using xmgrace software.</t>
  </si>
  <si>
    <t>Iloprost; Mupirocin; Pioglitazone</t>
  </si>
  <si>
    <t xml:space="preserve">Top three compounds:
Iloprost: Docking score -10.94; MMGBSA (kcal/mol) -122.60
Four stable hydrogen bond with Ala54, Ala57, Gln60, and Phe317 residues. RMSD 0.8-1.2
Mupirocin: Docking score -10.65; MMGBSA (kcal/mol) -112.86
One H-bond with Ser62. RMSD 4.2-4.6
Pioglitazone: Docking score -10.61; MMGBSA (kcal/mol) -88.26
Three H-bond with Gln60, Met328, and Asp329. RMSD 0.5-1.0
H-bond occupancy between 0.4-2.2. All compounds were stable. 
</t>
  </si>
  <si>
    <t>Primase; De novo model; L. donovani</t>
  </si>
  <si>
    <t>Two top compounds were selected for in vitro assays (Ld-MTT).
Enzymatic inhibition assay: No significant inhibition was measured;
Promastigote cell viability assay: Amphotericin B (positive control - 100% viability); Pioglitazone (48.9%); Mupirocin (69.1%). The tested compounds presented better inhibition than amphotericin B</t>
  </si>
  <si>
    <t>Two promising FDA-approved drugs were tested in vitro, no selective inhibition of primase was measured but a superior antileishmania (promastigotes) effect was detected in comparison to amphotericin B.</t>
  </si>
  <si>
    <t>Ranjan and Dubey (2023)</t>
  </si>
  <si>
    <t>https://doi.org/10.1002/jcb.30455</t>
  </si>
  <si>
    <t>The study involved virtual screening of FDA-approved compounds against L. donovani citrate synthase, followed by MD simulations and MM/PBSA energy calculations. The selected molecules went through in vitro evaluation.</t>
  </si>
  <si>
    <t>Docking;MD;Virtual screening;ADMET/Druglikeness;Homology modeling;</t>
  </si>
  <si>
    <t xml:space="preserve">Virtual screening (docking): AutoDock version 4.2. 1565 FDA-approved compounds retrieved from ZINC and energy minimized. A modeled citrate synthase was used (PM0084387). Active sites were predicted using Phyre2 and 3D Ligand Site virtual tools. The grid box covered the binding site, with coordinates: 72 × 62 × 44 X, Y, and Z coordinates with 0.375 Å grid spacing. 100 Lamarckian genetic algorithms (LGA) run. Ligands with a binding energy of &lt;= -10 kcal/mol were selected. Interactions visualized in Discovery studio.
ADME prediction: Swiss ADME server15 and the pkCSM server. The Swiss ADME predicted Lipinski's rule of 5. ADMET prediction carried out in pkCSM. Miltefosine used as control.
MD simulations: GROMACS v 2018.8. GROMOS96 54a7 force field. Parameter and topology file of the ligands were generated using PRODRG 2.5 and Automated Topology Builder (ATB v3.0) server. Cubic box of 1.2 nm containing SPC water molecules. NA+ ions neutralized the charge of the systems. The steepest descent for energy minimization for 50,000 steps for all systems with a tolerance of 1000 kJ mol^-1nm^−1. NVT and NPT equilibrations were carried out for 100ns, at 300 K and 1 bar using the V-rescale thermostat and Berendsen barostat. RMSD, RMSF, radius of gyration and H-bonds were the analysed parameters.
PBSA: G mmpbsa tool. 201 snapshots were captured from the final 20 ns of the trajectories.
</t>
  </si>
  <si>
    <t>Abemaciclib, Glimepiride, Bazedoxifene, Vorapaxar, Imatinib</t>
  </si>
  <si>
    <t>Five ligands were selected after virtual screening: Binding Energy in kcal/mol (LdCS) Imatinib (-11.67), Bazedoxifene (-11.02), Vorapaxar (-10.7), Amyral (-10.55) and Abemaciclib (-10.22).
Aminoacids present in LdCS binding site: Tyr 238, Val 241, His 242, Ala243, Asp 244, His 245, Glu 246, Gly 247, Asn 249, Val 250, Ser 251, Ala 252, Thr 255, Thr 256, Ala 259, Leu 262, Ser263, Asp 264, Pro 265, Ala 268, Phe 269, Gly 272, Leu 273, Leu 276, His 281, Gly 282, Ala 284, and Asn 285;
H-bonds:
Abemaciclib: H-bond His242, Tyr238, Asn285.
Vorapaxar: Ala243, His245, Asn249
Bazedoxifene: Val241, Asp244, Tyr238
Imatinib: His242.
Amyral: Tyr238, Asp244 and Asn249.
The ligands also made relevant hydrophobic, pi-alkyl and pi-pi interactions.
ADME: All compounds followed the Lipinski's rule of five. The compounds showed good ADMET characteristics. Vorapaxar had the highest clearance rate and Abermaciclib the lowest. Bazedoxifene and Imatinib were shown to be renal OCT2 substrates. All compound had good Caco-2 permeability except Amyral.
MD simulations: 
Apo LdCS: RMSD of 0.7nm, converging at 30 ns and little fluctuation at 70 ns. 
Imatinib: RMSD 0.9 nm, stable after 40 ns
Abemaciclib: RMSD 0.9 nm, stable after 25 ns
Bazedoxifene: RMSD 0.8 nm, stable after 15 ns,
Vorapaxar: RMSD 0.8 nm, stable after 15 ns,
Amyral: RMSD 0.7 nm, stable after 5 ns, little fluctuation near 25 ns.
Abemaciclib, Amyral, and Vorapaxar had the best ligand RMSD: 0.3, 0.35, and 0.4 nm.
All compounds showed good stability in MD.
MMPBSA (kJ/mol): Vorapaxar (−221.68 ± 11.95), Abemaciclib (−203.47 ± 137.75), Bazedoxifene (−171.34 ± 193.2), Imatinib (−47.87 ± 42.69), Amyral (−41.02 ± 116.36). Tyr238, Val241, His242, Ala243, Asp244,Glu246, Asp264, Phe269, Leu273, Leu276, and Asn285 were the main active site residues involved in Van der Waal and electrostatic interaction in all complexes.</t>
  </si>
  <si>
    <t>Citrate synthase: L. donovani, modeled and deposited in protein model structure database with Id [PM0084387]. No further elucidation of modeling methodology.</t>
  </si>
  <si>
    <t xml:space="preserve">Promastigotes assay (MTT - IC50 μM): 
Abemaciclib: 0.92 ± 0.02
Bazedoxifene: 0.65 ± 0.09
Vorapaxar: 6.1 ± 0.91
Imatinib: 23.9 ± 1.27
Miltefosine: 13.6
Intramacrophagic amastigotes (Giemsa - Counting): 
Abemaciclib: 1.52 ± 0.37 (SI = 54.83)
Bazedoxifene: 2.11 ± 0.38 (SI = 5.59)
Vorapaxar: 10.4 ± 1.27 (SI = &gt;48.08)
Imatinib: ND
Miltefosine: 13.4 ± 0.53 (SI = 11.72)
Cell toxicity (MTT - J774A.1 cell): 
Abemaciclib: 83.35 ± 0.77
Bazedoxifene: 11.8 ± 0.56
Vorapaxar: &gt;500
Imatinib: 43.7 ± 0.42
Miltefosine: 153.6
Amyral didn't show significant in vitro inhibition.
Abemaciclib induced ROS production, depolarization of mitochondrial membrane, cell cycle changes, DNA fragmentation and externalization of phosphatidylserine in promastigotes.
</t>
  </si>
  <si>
    <t>The study presented three promising compounds (Abemaciclib, Bazedoxifene, and Vorapaxar) against L. donovani promastigotes and intracellular amastigotes. Imatinib showed low selectivity. Abemaciclib presented the best selectivity among the three. Authors indicate Abemaciclib as a promising candidate for in vivo and clinical studies.</t>
  </si>
  <si>
    <t>Rub et al. (2019)</t>
  </si>
  <si>
    <t>http://doi.org/10.2174/0929866526666190301114012</t>
  </si>
  <si>
    <t>Saudi Arabia</t>
  </si>
  <si>
    <t>In vitro assay to evaluate the antileishmanial effect of Glyburide (glibenclamide) and in silico molecular docking to analyze its binding conformation against trypanothione synthetase.</t>
  </si>
  <si>
    <t>Docking;Homology modeling;</t>
  </si>
  <si>
    <t xml:space="preserve">Protein preparation: Homology modeling with I-TASSER server. Ramachandran plot as validation. CLUSTAL W for sequence alignment to determine similarity. 
Docking: Performed on AutoDock Vina. Autodock Tools was used for protein and ligand preparation and conversion to pdbqt. Grid box (Coordinates x y and z: 80.715, 66.659 and 87.883, and size 50x50x50 A) Results visualization on PyMol. </t>
  </si>
  <si>
    <t>Glyburide (Glibenclamide)</t>
  </si>
  <si>
    <t>Protein modeling: The structure was modeled after L. major Trypanothione synthetase-amidase (2VPS). In the Ramachandran plot, 95.4% of the residues were presented in the most favored region. The Tm-score was 0.923 (from 0.0-1.0). 
Binding site detection: COFACTOR tool deduced the ligand binding sites of target protein, based on 2IOA. Arg 328, Asp 330, Glu 344, Asp 348, Ser 349, Ser 351, Glu 355, Asp 403, Glu 407, Trp 460, Glu 461, Ile 464, Val 508, Asn 512, Arg 553, Arg 613, Val 622, Ser 624 and Pro 625.
Docking: Binding affinity of -7.6kcal/mol. H-bonds making residues were Arg 553, Asp 348, Asn 512 and Ser 349 and several hydrophobic contacts.</t>
  </si>
  <si>
    <t>Homology modeling: L. major 2VPS.</t>
  </si>
  <si>
    <t xml:space="preserve">Antileishmanial effect: Assay performed with L. donovani promastigotes, and viability determination using a cell-count hemocytometer on an inverted microscope. The concentration of 40 μg/ml glyburide presented a significant reduction in parasite growth and viability (~50% of control) in a time-dependent manner. The morphology alteration after glyburide treatment was persistent after resuspension on a fresh medium. </t>
  </si>
  <si>
    <t>The study presented the antileishmanial effect of glyburide in vitro, evaluating the possibility of this molecule binding to trypanothione synthetase through molecular docking. The authors state that further in vivo and enzymatic binding assays are required.</t>
  </si>
  <si>
    <t>Saha et al. (2023)</t>
  </si>
  <si>
    <t>https://doi.org/10.1016/j.sajb.2023.08.067</t>
  </si>
  <si>
    <t>Docking-based virtual screening, MD simulations and free energy binding calculation of approved compounds against two essential proteins of L. donovani (pyridoxal kinase and sterol alpha-14 demethylase).</t>
  </si>
  <si>
    <t>Docking;Virtual screening;MD;Free energy calculation (GBSA/PBSA);Homology modeling;</t>
  </si>
  <si>
    <t xml:space="preserve">Protein selection: Based on literature review. From 47 known targets and 51 essential genes of L. donovani. 4 proteins were identified and 2 chosen based in the low similarity with human counterparts (PK and SDM).
Homology modeling (sterol 14-alpha demethylase - SDM): Modeled based on L. infantum SDM (PDB ID: 3L4D), using MODELLER 10.1
Protein preparation: PK (PDB ID 6K92), chosen based in high resolution. Missing residues completed with MODELLER 10.1. Only Chain A was used. Each protein had 5 models generated, and the best (based on DOPE score) was energy minimized.
Ligands selection/preparation: Approved compounds were downloaded from DrugBank and Drug Central, and structures were downloaded form PubChem and converted to pdb with Open Babel. The initial 4867 drugs were filtered using PASS online (for antiparasitic activity prediction using SAR), and 325 were selected (probability &gt;50% for being antiparasitic).
VS Docking: AutoDock 4.2. Proteins had water molecules removed and polar hydrogens and Kollman charges added. Ligands had non-polar H removed and Gasteiger charges added.  Ligands 10 top binding poses for each ligand. Grid box: 60 x 56 x 50 PK and 50 x 58 x 50 SDM, spacing of 0.375 A. Binding sites were defined as Ser12, Lys187, Tyr226, Thr229, Gly230 and Asp231 for PK and Tyr102, Tyr115, Met357 and Met459 for SDM. Analysis using Discovery Studio and PyMOL.
MD simulations: GROMACS v.2020.4. Using three ligands selected from docking results. Ligands were extracted and H atoms were added using Chimera. The topology file was generated using Automated Force Field Topology Builder. GROMOS 54A7 force field was selected for simulations. A cubic box with periodic boundary conditions was delimited. Bonds were constrained with LINCS algorithm and SPC water model was chosen. Counter ions were added for neutralization. Energy minimization and equilibration processes were employed (NVT canonical for 2 ns and NPT for 5 ns). Eight systems were simulated (three ligand-protein complexes for each target and two apo-proteins as control). 100 ns of simulation time.
Binding energy: MMPBSA algorithm (g_mmpbsa program). Using the last 20 ns of each MD run.
</t>
  </si>
  <si>
    <t>Nitazoxanide; Fenclofenac; Artemisinin</t>
  </si>
  <si>
    <t>Best compounds:
Nitazoxanide: PASS value 0.670; Docking PK/SDM -5.45/-7.58
Fenclofenac: PASS value 0.531 Docking PK/SDM -5.41/-7.39
Artemisinin: PASS value 0.960 Docking PK/SDM -5.29/-7.95
MD: Apo-PK stabilized after 80 ns (RMSD 0.27 to 0.4 nm). Nitazoxanide-PK and Fenclofenac-PK stabilized after 50 ns, and Artemisinin fluctuated the entire simulation. For SDM, the apo-protein fluctuated more, and Nitazoxanide/Fenclofenac demonstrated better stability (0.2-0.3 nm). Nitazoxanide/Fenclofenac had superior stability based on RMSD, RMSF and Radius of gyration, compared to Artemisinin and the apo-proteins. Nitazoxanide presented more H-bonds and van der Waals interactions with both targets.
Binding free energy: Nitazoxanide-SDM (−175.61 ± 12.64 kJ/mol) had the best binding energy; Nitazoxanide-PK: −100.71 ± 22.01; Artemisinin-PK/SDM (−101.79 ± 18.97 / −125.25 ± 12.91 kJ/mol); Fenclofenac-PK/SDM (−73.23 ± 30.80  / −131.93 ± 12.73)
Nitazoxanide demonstrated better results overall in the simulations.</t>
  </si>
  <si>
    <t xml:space="preserve">PK: 6K92; L. donovani
SDM: Homology modeling based on 3L4D from L. infantum </t>
  </si>
  <si>
    <t>The study found three approved drugs with potential to inhibit PK and SDM, from in silico experiments. Nitazoxanide was determined as the most promising among the three.</t>
  </si>
  <si>
    <t>https://doi.org/10.1080/07391102.2023.2240429</t>
  </si>
  <si>
    <t>Virtual screening of FDA-approved compounds against L. donovani glutathione synthetase, with MD simulations and MM/PBSA free energy binding calculations.</t>
  </si>
  <si>
    <t>Target preparation: Homology modeling, GalaxyTBM server, Trypanosoma brucei template (2WYO). The sequence obtained from UniProt (E9BBX9), submitted to GalaxyTBM and refined with GalaxyRefine. Model selection based on MolProbity score and Ramachandran plot. Active site prediction with COACH server. Human glutathione synthetase (2HGS) used for binding affinity comparison (selectivity).
Ligand library: ZINC15 database. 1576 FDA-approved drugs, filtered to remove duplicates, isoforms, or inorganic compounds. Resulting in 1467 drugs which followed Lipinski’s rule of drug-likeness using the FAF drugs4 server. JChem for tautomer generation and Omega for geometry optimization. PyRx for pdbqt conversion.
Docking: PyRx, with AutoDock Vina as the docking tool. The protein structure was converted to pdbqt. Grid box: centered surrounding the active site x=-27.995, y=22.826, z=-34.958, and a box size of x=25.0, y=25.0, z=25.0. Ten runs for each compound. Exhaustiveness=8. Top 100 drugs selected based on lowest binding energy and docked against human GS, with grid box dimensions of x=44.237, y=5.663, z=19.191, box size of x=25.44, y=22.749, z=24.346. UCSF Chimera and LigPlot+ for visualization.
MD: Performed for the apo-protein and the top 5 complexes, duration of 200 ns with 2 fs time step. GROMACS 2018 and GROMOS 54a7 force field. Ligand topology from ATB server. Water model: SPC. Cubic box 1.2 nm. Na+Cl- ions for neutralization of charges. Energy minimization: Steepest descent algorithm with a tolerance of 1000 kJ/mol for 50,000 steps. NVT and NPT ensembles were equilibrated for 500 ps/300K and Parrinello-Rahman pressure coupling of 1.0 bar. PME for long-range electrostatic interactions. LINCS for covalent bonds length constraint.
Free binding energy: MM/PBSA method, using g_mmpbsa tool.</t>
  </si>
  <si>
    <t>Simeprevir; Telithromycin; Valrubicin; Ciclesonide;Deflazacort</t>
  </si>
  <si>
    <t xml:space="preserve">Docking: 
Simeprevir: -9.8 kcal/mol, two hydrogen bonds (H-bonds) and 11 hydrophobic interactions. Highest energy difference when compared to human GS docking.
Valrubicin: -9.2 kcal/mol
Telithromycin: -9.0 kcal/mol
Ciclesonide: -10.1 kcal/mol
Deflazacort: -9.2 kcal/mol
MD:
The RMSD trajectory of Ciclesonide, Simeprevir, and Telithromycin complexes displayed a similar pattern to that of the apoprotein, and with an average RMSD rise of ~0.6 nm. Valrubicin average RMSD of 0.5 nm. Deflazacort had an increase in RMSD after 150 ns.
Radius of gyration: Similar for all compounds.
H-bonds: Simeprevir: 6; Valrubicin: 7; Telithromycin: 3; Ciclesonide: 2; Deflazacort: 2
PBSA:
Calculated with the last 50 ns of each trajectory (250 snapshots - 0.2 ns interval). Simeprevir has the lowest (-89.21 kcal/mol). Telithromycin -45.34 kcal/mol, Valrubicin -37.04 kcal/mol.
</t>
  </si>
  <si>
    <t>L. donovani Glutathione synthetase, modeled by homology after T. brucei (2WYO)
Human GS: 2HGS</t>
  </si>
  <si>
    <t>Based on the MD simulations and free energy binding, the author reported 4 promising drugs: Olysio (Simeprevir), Telithromycin, Valrubicin, and Ciclesonide, that could be repurposed against L. donovani.</t>
  </si>
  <si>
    <t>Sateriale et al. (2014)</t>
  </si>
  <si>
    <t>https://doi.org/10.1136/amiajnl-2013-001700</t>
  </si>
  <si>
    <t>Wide-proteome comparison of 13 pathogenic protozoans against databases of known drug-target interactions, to find potential repurposing candidates based on target similarity.</t>
  </si>
  <si>
    <t>Omics;</t>
  </si>
  <si>
    <t xml:space="preserve">Ruby programming language for scripts
Proteomes: Protein sequences of 13 species of pathogenic protozoans, including 3 species of Leishmania (Leishmania braziliensis, L. donovani, L. major), obtained from GenBank.
Drug targets: Sequences obtained from DrugBank and ChEMBL databases, and loaded into a MySQL database. ChEMBL specificity cut-off set to 8. BLAST employed to compare sequences with expectation value of 10^-100 cut-off (BLOSUM62 matrix and composition-based score adjustment conditioned on sequence properties). Each hit had relevant information extracted, for DrugBank: DrugBank ID, drug approval status, and generic name of the drug(s) for each known protein target; For ChEMBL: ChEMBL ID, drug approval status, published activity and units (including published IC50 values), and the target confidence score. Additonally, pathway analysis was performed based on gene identifier using NIH DAVID's API.
Statistical analysis: Binomial test, GraphPad Prism (v.6.01). </t>
  </si>
  <si>
    <t>Specific ligands not reported. Unique hits: 273 Lb; 205 Ld; 284 Lma)</t>
  </si>
  <si>
    <t>ChEMBL predicted drugs: Lb 219, Ld 141, Lma 218
DrugBank predicted drugs: Lb 90, Ld 97, Lma 103
Drugs predicted in both: Lb 36, Ld 33, Lma 37</t>
  </si>
  <si>
    <t>Lb: 72
Ld: 73
Lma: 72</t>
  </si>
  <si>
    <t>Validation of methodology using a C. parvum high throughput cell-based assay. 8.9% of hits from ChEMBL and 15.6% from DrugBank exhibited in vitro activity against C. parvum, significantly higher than an unfiltered dataset.</t>
  </si>
  <si>
    <t>The study provided an useful and simple methodology for enrichment of molecules datasets based on available databases of approved drugs, increasing the chance of successfully finding an active molecule against parasites.</t>
  </si>
  <si>
    <t>https://doi.org/10.1002/jmr.3021</t>
  </si>
  <si>
    <t xml:space="preserve">Docking-based virtual screening of 8630 approved drugs by different regulatory agencies and against L. donovani ornithine decarboxylase (ODC), MD simulation, GBSA, DFT, and homology modeling of ODC. </t>
  </si>
  <si>
    <t>Docking;Virtual screening;MD;Homology modeling;Free energy calculation (GBSA/PBSA);DFT;</t>
  </si>
  <si>
    <t>Homology modeling: Selecting the best homologous template using the value of sequence similarity and GMQE, the authors chose human ODC (1d7k), using SWISS-MODEL for comparative modeling, SOPMA for secondary structure prediction, ProtParam to calculate physical and chemical characteristics of the protein. PROCHECK was employed to validate the model using Ramachandran map.
Ligand preparation: 8630 approved drugs from ZINC. Energy minimization in LigPrep Maestro 8.8 through OPLS3e force field, ionization and tautomer prediction at pH 7.0.
Protein preparation: Using Maestro 8.8. HETATM removal, H-bonds assigned to water molecules, bond order correction, and selenomethionines converted to methionine. Loops filled at pH 7.0 and refinement of receptor using OPLS3e and converging heavy atoms to an RMSD of 0.30. Active site prediction was carried out with Maestro's sitemap.
Docking: Glide module of Maestro 8.8. HTVS method, soften potential for non-polar ligand parts scaling factor of 0.80 A van der Waals radius with 0.15 A partial charges cut-off.
MD and GBSA: Using Desmond, the top two leads obtained from docking were simulated for 100 ns in a complex with ODC. TIP3P as solvent model, in a 20 x 20 x 20 orthorhombic box. OPLS3e force field. NPT ensemble set with 300K and 1 atm. NaCl concentration of 0.15 M. RMSD, RMSF and protein-ligand interactions were analyzed from the trajectories, and MMGBSA binding free energy was calculated from 50 snapshots of 20 frames at every 2.0 ns.
DFT: Using Jaguar module from Schrodinger. The HOMO, LUMO, energy gap, molecular electrostatic potential (MESP), and global descriptors (ionization potential, electron affinity, electronegativity, chemical potential, softness, hardness, and electrophilicity) of the compounds were calculated.</t>
  </si>
  <si>
    <t>Ceftaroline fosamil; Rimegepant</t>
  </si>
  <si>
    <t xml:space="preserve">The top two ligands were considered promising hits. Both ligands interacted with the putative active site of the enzyme.
Ceftaroline fosamil: - 10.719 kcal/mol; H-bonds: Ser421, Glu466, Asp562, Asp635 and Asp659.  Hydrophobic interactions: Lys377, Ser381, Lys382, Ala383, Gln384, Ser386,Ser388, Thr389, Lys390, His418, Gly422, Val465,Gly467, Ser468, Arg501, Ala505, Cys558, Ala564,His565, Met660, Gly661, Ser662, and Tyr663.
Rimegepant: 10,159 kcal/mol; H-bonds: Ser381, Asp424, Glu466, and His563. Hydrophobic interactions: Lys382, Ala383, Gln384, Ser421, Gly422, Val465, Gly467, Ser468, Asp562, Ala564, and His565.
MD simulations: Ceftaroline fosamil stabilized after 45 ns of simulation (5.3 to 8.0 A). Val419 and Ser421 displayed H-bonds at interaction fraction of 0.5 and Glu466 of 2.0. Hydroxyl groups interacted with Ser421 with an occupancy of more than 57%. Rimegepant stabilized after 80 ns. H-bonds with Glu 466 and Asn470 had an interaction fraction of more than 0.5, and Asp 424 was close to about 1.28. Occupancy values of Asp424 with amine and hydroxy groups were more than 52% and 34%, respectively. The results indicated that ceftaroline fosamil binds to ODC in a more stable manner than rimegepant.
Free binding energy: Ceftaroline fosemil (-91.838 kcal/mol) and Rimegepant (-44.717 kcal/mol).
DFT: EHOMO / ELUMO: -4.29 eV/-3.79 eV for ceftaroline fosamil and -6.01 eV/-0.92 eV for rimegepant. The HOMO-LUMO gap indicated that rimegepant (5.09 eV) is more reactive than ceftaroline fosamil (0.50 eV).
</t>
  </si>
  <si>
    <t>Ornithine decarboxylase (ODC); Modeled after human ODC; L. donovani</t>
  </si>
  <si>
    <t>The authors identified two promising leads through virtual screening of approved drugs. Complex stability was verified using MD simulations and GBSA calculations confirmed that ceftaroline fosamil is more stable than rimegepant.</t>
  </si>
  <si>
    <t>http://doi.org/10.13005/ojc/390101</t>
  </si>
  <si>
    <t>Virtual screening of 8500 approved drugs against Leishmania phosphomannomutase (PMM). MD simulations were employed to check the complex stability of 2 top hits.</t>
  </si>
  <si>
    <t>Docking;Virtual screening;MD;</t>
  </si>
  <si>
    <t>Protein preparation: Maestro (Protein Preparation Wizard). Heteroatoms and water molecules were removed. Missing hydrogen atoms, assigning the bond order, creating zero-bond order
to metals, disulfide bonds, and converting the selenomethionines to methionines with generating heteroatoms states at 7.0+/-2.0  using Epik pH. The receptor was optimized to pH 7.0 using PROPKA and minimized with OPLSe force field. The binding site was determined by the co-crystallized native ligand. Validation was carried out by Prochek Ramachandran plot.
Ligand preparation: The 8500 drugs were retrieved from ZINC database and energy minimization was carried out on Open Babel and converted to pdbqt with PyRx.
Docking: Virtual screening was run on AutoDock Vina through PyRx 0.8 using PMM (2i54). Coordinates: X: 36.69 Y: 6.52 Z: 40.38. Dimensions: x: 57.36, y: 52.56, and z: 54.89. The best 46 ligands from docking were validated by redocking the ligands using Glide v8.8 Standard Precision method, setting Van der Waals radii scale to 0.80 and partial charge cutoff at 0.15.
MD: Desmond (Schrodinger 2020-4). The top two ligands from docking were chosen for MD (saquinavir and grazoprevir). Force field OPLSe and TIP3P water model. Na+ and Cl- were added for charge neutralization and a orthorhombic periodic box was delimited. Simulation duration of 100 ns/300K/1 bar with the isobaric NPT equilibrium using the Nose-Hoover thermostat.</t>
  </si>
  <si>
    <t>Grazoprevir; Saquinavir</t>
  </si>
  <si>
    <t>Docking: 
Saquinavir - binding energy: -8.9 PyRx | -10.158 Glide; Five h-bonds: Asp12; Asn214 and 3 with Asp180. Interacting AA - ASP187, ASN70, PHE11, GLY53, GLY54, VAL11, GLY212, VAL173, GLY174, GLY175, LYS208, ARG122, MET125, SER172, ASN214, ASP12, GLY45, ASP10, MRG2002, ASP180, ARG19, LYS50.
Grazoprevir - binding energy: -8.5 PyRx | -10.137 Glide; Two h-bonds: Gly212 and Asn214. Interacting AA - SER46, GLY174, ASP12, GLY44, PRO18, LYS188, ARG19, ASP207, VAL173, GLY213, GLY175, TRY216, GLU217, PHE182, ASP187, ASN70, MET125, MG2002, ASP180, ASN214, LYS208, SER172, ASP10, MG2002, ASP180, ARG112.
MD simulations:
Saquinavir - RMSD Calpha (0.979-4.937 Å); Ligand (1.582-4.935 Å). Achieved stability to the end of the simulation. Eleven H-bonds (Asp180 99% occupancy), six hydrophobic, one ionic bond, 18 water bridges.
Ganzoprevir - RMSD Calpha 1.075-3.663 Å; Ligand 1.935-5.655 Å. Achieved stability after 58.70 ns
RMSF Fluctuation: 0.690-5.526 Å Saquinavir and 0.498-5.655 Å Ganzoprevir. The loop region was responsible for most fluctuations. Ganzoprevir complex had fewer fluctuations. Twelve h-bonds (Gly212 81% occupancy), seven hydrophobic, three ionic bonds, 24 water bridges.</t>
  </si>
  <si>
    <t>2i54; L. mexicana</t>
  </si>
  <si>
    <t>2 promising hits were identified from 8500 approved drugs using docking and MD.
The authors report the study will help to perform in vitro and in vivo assays.</t>
  </si>
  <si>
    <t>Shokri et al. (2018)</t>
  </si>
  <si>
    <t>https://doi.org/10.1016/j.jgar.2018.05.007</t>
  </si>
  <si>
    <t>Investigation of potential antileishmanial activity of luliconazole against L. major, using in vitro and in silico docking studies to assess the drug's activity and potential mechanisms of action against Leishmania parasites.</t>
  </si>
  <si>
    <t>Docking;</t>
  </si>
  <si>
    <t>Ligand preparation: The 3D structure of luliconazole was prepared using ACD ChemSketch v.11 software. Non-polar hydrogens were added to the ligand, and Gasteiger charges were assigned.
Protein structure preparation: The structure of sterol 14α-demethylase (CYP51) was obtained from the PDB (3L4D). The protein structure was prepared by removing water molecules and the co obtained ligand, merging non-polar hydrogens, and assigning Kollman charges.
Docking: The AutoDock 4.2 program was used for docking simulation. Suitable Lamarckian Genetic Algorithm (LGA) parameters were determined (100 GA runs; 27 000 maximum generations), and the best pose with the highest score was chosen for evaluating interactions and estimating the free energy of binding. The validity of the method was assessed in terms of RMSD of the co obtained ligand in the crystallographic and redocked pose. All steps were performed using AutoDock 4.2 program. Results visualization carried out in Discovery Studio program v.16.</t>
  </si>
  <si>
    <t>Luliconazole</t>
  </si>
  <si>
    <t>Docking:
The N-3 atom of the imidazole ring in luliconazole was located over the porphyrin prosthetic group and coordinated with the heme iron (2.53 Å), with a suitable distance for effective coordination. The free binding energy for the top pose was calculated to be -8.05 kJ/mol. Carbon–hydrogen bond between Ala262 with the C4-H of the imidazole ring. Luliconazole exhibited hydrophobic interactions with several amino acids of the enzyme, Val73, Met331, Met77, Phe81,
Phe261, Val432, Thr266, Leu330 and Met329. The lipophilic centre of luliconazole (dithiolane ring) interacted with Tyr74.</t>
  </si>
  <si>
    <t>3L4D</t>
  </si>
  <si>
    <t>Luliconazole has potent antileishmanial activity against both promastigote and amastigote stages of Leishmania major
Anti-promastigote activity (MTT): Luliconazole exhibited greater potency against promastigotes than ketoconazole, meglumine antimoniate, and amphotericin B, with an IC50 value of 0.19 microM.
Anti-amastigote activity (Cell counting with Trypan Blue): Luliconazole at a concentration of 0.07 microM (IC50) was found to be more effective than meglumine antimoniate and ketoconazole in reducing the mean infection rate and the mean number of amastigotes per macrophage. However, there was no significant difference compared to amphotericin B.
Selectivity (cell counting on microscope using trypan blue as vital stain): Low cytotoxicity against J774A.1 macrophage cells, with a CC50 value of 1.5 microM. The selectivity index (SI) was calculated to be 11.28.</t>
  </si>
  <si>
    <t>The article shows luliconazole as a promising drug for further studies, for the treatment of cutaneous leishmaniasis, based on the in vitro and in silico results</t>
  </si>
  <si>
    <t>Silva et al. (2015)</t>
  </si>
  <si>
    <t>https://doi.org/10.1155/2015/965725</t>
  </si>
  <si>
    <t>Finding potential antileishmanial drugs against enzymes of the energy metabolism pathways of Leishmania, based on target similarity of known drug-targets interactions deposited in the DrugBank and Therapeutic Target Database.</t>
  </si>
  <si>
    <t xml:space="preserve">Energy Metabolism Targets: TDR Targets database. Genes of enzymes related to L. major and "Energy metabolism", with druggability &gt;=0.2 (0.0-1.0 range).
Drug targets identification: Genes obtained from TDR Targets database were used to search TriTrypDB, using their Gene ID, to predict peptide sequence. Known enzymes were searched using the enzyme name. Peptide sequence was used to search DrugBank and TTD, with an E-value criteria of less than 1E-5. The results were filtered for interactions with approved drugs only.
</t>
  </si>
  <si>
    <t>Lonidamine; Saframycin A; Nadide; Sulfacetamide; Morantel tartrate, oxantel pamoate, and thiabendazole; CEPHARANTHINE; CONESSINE; Aciglut, Glusate, L-Glutamic acid, Glutamicol, Glutamidex, Glutaminol, and Glutaton; 2-Oxopropanoic acid, pyroracemic acid, and acetylformic acid; Succinic acid; Adenovite, Cardiomone, Lycedan, My-B-Den, Phosaden, and Phosphaden</t>
  </si>
  <si>
    <t>11 targets were identified, interacting with 15 approved drugs
Drug | Target
Lonidamine | Hexokinase, putative
Saframycin A | Glyceraldehyde 3-phosphate dehydrogenase
Nadide | Glycerol-3-phosphate dehydrogenase
Sulfacetamide | Phosphomannose isomerase
Morantel tartrate, oxantel pamoate, and thiabendazole | NADH-dependent fumarate reductase
CEPHARANTHINE, CONESSINE | Trypanothione reductase
Aciglut, Glusate, Glutacid, Glutamicol, Glutamidex, Glutaminol, and Glutaton | Aspartate aminotransferase, putative
2-Oxopropanoic acid, pyroracemic acid, and acetylformic acid | Pyruvate kinase
Succinic acid | Succinate dehydrogenase
Adenovite, Cardiomone, Lycedan, My-B-Den, Phosaden, and Phosphaden | Acetyl-coenzyme A
synthetase, putative</t>
  </si>
  <si>
    <t>One of the identified drugs (Lonidamine) was previously tested against L. mexicana, with LC50 of 260 microM. In total, the authors reported 15 drugs with putative antileishmanial activity.</t>
  </si>
  <si>
    <t>Tabrez et al (2021)</t>
  </si>
  <si>
    <t>https://doi.org/10.1002/jcb.29922</t>
  </si>
  <si>
    <t>Virtual screening of FDA-approved drugs, targeting sterol alpha‐14 demethylase (LdSDM) of L. donovani and evaluating the antileishmanial activity of selected drugs.</t>
  </si>
  <si>
    <t>Docking;Virtual screening;Homology modeling;</t>
  </si>
  <si>
    <t>Homology modeling: Sequence retrieved from NCBI. Using the Modeller 9.24 software, based on the L. infantum SDM (3L4D). Best model selected based on the lowest dope score, with 100% of the residues in the allowed region, according to the Ramachandran plot.
Ligand library: 1355 FDA-approved drugs extracted from ZINC database. Open Babel GUI used to convert to pdbqt.
Docking: Using AutoDock Vina, the docking region was determined based on the native binding pocket of the template crystal. Intermolecular interactions were analyzed with Discovery Studio. Compounds were chosen based on binding free energy and inhibition constant (Ki) was calculated with Ki pred = exponential RT(ΔG/RT).</t>
  </si>
  <si>
    <t>Dutasteride; Zafirlukast; Fluticasone; Ciclesonide; Flunisolide; Fluticasone furoate; Mometasone; Budesonide; Fluticasone propionate; Beclomethasone</t>
  </si>
  <si>
    <t>Dutasteride: Binding energy = -11.7 kcal/mol, pKI = 8.60
Zafirlukast: Binding energy = -11.7 kcal/mol, pKI = 8.60
Fluticasone: Binding energy = -11.6 kcal/mol, pKI = 8.47
Ciclesonide: Binding energy = -11.6 kcal/mol, pKI = 8.47
Flunisolide: Binding energy = -11.5 kcal/mol, pKI = 8.40
Fluticasone furoate: Binding energy = -11.5 kcal/mol, pKI = 8.40
Mometasone: Binding energy = -11.4 kcal/mol, pKI = 8.38
Budesonide: Binding energy = -11.4 kcal/mol, pKI = 8.38
Fluticasone propionate: Binding energy = -11.3 kcal/mol, pKI = 8.31
Beclomethasone: Binding energy = -11.2 kcal/mol, pKI = 8.24
Zafirlukast interacted with Tyr102, Tyr115, and Met357 residues of LdSDM and stabilized by four intermolecular hydrogen bonds. Dutasteride interacted with Met459; Gly49, Val356, Met357, and His457 residues of LdSDM and stabilized by four intermolecular hydrogen bonds. Val101, Val356, and Met459(2) forms four halogen bonds with fluoride atoms of Dutasteride. Both compounds presented hydrophobic interactions with the protein.</t>
  </si>
  <si>
    <t>Sterol 14 alpha-demethylase (L. donovani), modeled by homology with L. infantum SDM (3L4D).</t>
  </si>
  <si>
    <t>Cell culture using THP1-1 monocytes and L. donovani.
Cytotoxicity assay (MTT-based): CC50 = 6.65±0.73μM.
Promastigote growth inhibition (Hemocytometer): Zafirlukast did not inhibit promastigotes growth significantly, even at 1000 microM. Avordart presented an IC50 of 0.432 ± 0.031 μM;
Intra‐macrophagic assay (Giemsa): 1.25 μM of Dutasteride showed a significant decrease in the amastigote count (nearly 50% reduction).
ROS induction (H2DCFDA fluorescence): The treatment with Dutasteride caused increase of ROS in the parasites, inducing an apoptosis-like cell death. The untreated cells showed an ROS level of 2.4% while at 2 μM Dutasteride the level was 66.4% ROS.</t>
  </si>
  <si>
    <t>The authors found ten approved drugs with potential to have antileishmanial activity (in silico). Upon testing the top 2 compounds in vitro, zafirlukast did not show significant inhibition of promastigotes growth, but dutasteride presented a potent effect against L. donovani.</t>
  </si>
  <si>
    <t>Tabrez et al. (2021)</t>
  </si>
  <si>
    <t>https://doi.org/10.1002/ddr.21820</t>
  </si>
  <si>
    <t>Docking-based virtual screening of FDA-approved drugs against L. donovani sterol 24-C-methyltransferase (SMT).</t>
  </si>
  <si>
    <t>LIgands preparation: 1355 FDA-approved molecules retrieved from ZINC database in mol2 format. Open Babel GUI was used for structure conversion to pdbqt.
Homology modeling: Using Discovery studio and CASTp server (probe radius (1.4) at default)
Docking: Autodock Vina, ranking molecules and poses by their binding affinity.</t>
  </si>
  <si>
    <t>Simeprevir; Irinotecan; Dihydroergotamine; Nilotinib; Ergotamine; Dutasteride; Ponatinib; Alectinib; Abemaciclib; Glecaprevir</t>
  </si>
  <si>
    <t>Binding energy of top 10 drugs (kcal/mol):
Simeprevir -10.6
Irinotecan -10.5
Dihydroergotamine -10.5
Nilotinib: -10.3
Ergotamine -10.3
Dutasteride -10.2
Ponatinib -10.1
Alectinib -10.1
Abemaciclib -10.1
Glecaprevir -10.1
Simeprevir formed six h-bonds with His221, Glu238, Cys240, Thr298, and Asn299 (two). Other hydrophobic interactions collaborated to stabilize the molecule. A pi-sulfur bond formed by His221 provided stability.</t>
  </si>
  <si>
    <t>Sterol 24-C-methyltransferase: Modeller 9.24, based on 5WP4 (phosphoethanolamine methyltransferase from Arabidopsis thaliana). Validated by the PROCHECK, PDB sum tool, and Ramachandran plot. Energy minimization was carried out by the BIOVIA Discovery Studio</t>
  </si>
  <si>
    <t xml:space="preserve">Simeprevir (L. donovani promastigotes) IC50 = 51.49 ± 5.87 μM. Cell count in a hemocytometer.
Simeprevir induced pro-oxidant activity, 62.5 and 125 μM simeprevir, 26% and 44.7% ROS generation, respectively. </t>
  </si>
  <si>
    <t>The study presented 10 promising compounds found in virtual screening. Simeprevir, tested in vitro, had antileishmanial activity against promastigotes.</t>
  </si>
  <si>
    <t>https://doi.org/10.3389/fchem.2021.607139</t>
  </si>
  <si>
    <t>A proteome analysis of L. infantum and L. braziliensis, aimed to identify targets similar to known drug targets deposited in BindingDB and their essentiality for the parasite using protein-protein networks.</t>
  </si>
  <si>
    <t>Omics;Protein networks;Homology modeling;Similarity Matrices;</t>
  </si>
  <si>
    <t>Proteomes: From TriTrypDB release 9.0. Tertiary structure from a previous work of the group.
Drug-target interactions: Extracted from BindingDB database (Sep 5, 2019). Protein sequences and structures obtained from Uniprot database and PDB. SwissModel repository was used for proteins with structures not experimentally obtained.
Similarity matrices: Evaluating the similarity of following parameters: Binding site, druggability. molecular function, biological process and subcellular location. The proteins were also selected based on low sequence similarity with human proteome. Finally, proteins expressed in the amastigote stage were selected using RNA sequencing data deposited. Fpocket tool was used for binding site determination, and Pocketmatch tool version 2.1 for binding sites comparison between targets.
Protein networks: Using Cytoscape 3.8.0 for calculating the centrality indexes.</t>
  </si>
  <si>
    <t>145 approved compounds</t>
  </si>
  <si>
    <t>NA
9 proteins (4 from L. braziliensis and 5 from L. infantum) were identified to potentially interact with approved drugs. They have relative predicted essentiality and &lt;50% similarity to the human proteome.</t>
  </si>
  <si>
    <t xml:space="preserve">Glycerol-3-phosphate dehydrogenase (GPHD) (Lbr)
Putative kinesin (Lbr)
Putative alcohol dehydrogenase (Lbr)
Putative small G-protein (Lbr)
Hypothetical Protein - Dipeptylcarboxypeptidase (Lin)
Glycerol-3-phosphate dehydrogenase (GPHD) (Lin)
Phosphoenolpyruvate carboxykinase (Lin)
Putative alcohol dehydrogenase (Lin)
Putative Alpha-keto-acid decarboxylase (Lin)
</t>
  </si>
  <si>
    <t>The study found a total 145 approved drugs with high affinity (&lt;10 microM) to targets with high similarity (based on a 5 level similarity matrices) to L. infantum and L. braziliensis proteins. 2 approved drugs were already tested in in vitro (methotrexate and trimethoprim).</t>
  </si>
  <si>
    <t>Waugh et al. (2014)</t>
  </si>
  <si>
    <t>https://doi.org/10.1186/1756-0500-7-802</t>
  </si>
  <si>
    <t>Using comparative genomics to identify proteins unique to Leishmania parasites and determining their inhibitors through literature and database (PDB) search, to develop a pharmacophore model to find approved drugs in ZINC and DrugBank.</t>
  </si>
  <si>
    <t>Docking;Omics;Homology modeling;Pharmacophore Modeling;</t>
  </si>
  <si>
    <t>Comparative genomics: BLASTp for annotated protein sequence alignment between L. major and H. sapiens. The BLAST was run twice, alternating human and L. major sequences as "query". Proteins had to pass the same filters in both runs to be considered further (except phosphofructokinase). Removal of pident &gt; 35% and query coverage &gt;50% (high homology to human). Putative proteins were searched in the PDB. L. major was also compared to 4 other Leishmania species (L. donovani, L. mexicana, L. infantum) and T. brucei. E-value threshold set to &gt;1. Only PDB with pident &gt; 40% and query coverage &gt; 75%. BioCyc Database to identify the unique metabolome of L. major. Metabolic pathways and enzymes associated with this unique set of metabolites from L.major were manually culled from the LeishCyc database. Only proteins common to all 4 species were selected.
Homology modeling (for proteins not present on PDB): MODELLER (standalone) and implemented in Accelrys Discovery Studio 2.5. GUI version of Modeller 9.11v was also used.
Docking: GOLD 5.2 was used to dock ligand in proteins which co-crystalized inhibitors were not available. Parameters: Population size 100, selection pressure 1.1, number of operations  100000(min) - 125000 (max), islands 5, niche size 2, crossover frequency 95, mutation frequency 95, migration frequency 10 and search efficiency 100%. Run ten times to the confirm the best docking solution. Criteria for best solution: CHEMPLP score, redock RMSD and visual survey of contacts between ligand and protein. For proteins with clear information about the ligand conformation, the RMSD limit was &gt;1.0 A, and when information was limited or ambiguous, 2.0-2.75 A. All solutions that exhibited significant displacement of the ligand from the putative active site of the protein (&gt;3.75 Å) were not considered. Solutions were further minimized using GAMESS self-consistent field wave function with the semi-empirical basis set (AM1 method).
Pharmacophore modeling (structure-based): LigandScout version 3.12. Validation using less potent compounds and D.U.D.E. decoy generator. Other active and decoys submitted to OMEGA 2.5.1.4 to generate conformers. The database for each ligand consisted of about 1800 conformers. LigandScout was used to convert the database into a library. For every case, the maximum number of omitted features were varied to get optimal results and the ROC curve. Results with ROC curve &lt; 0.75 were not considered. ZINC database was searched using the pharmacophores.</t>
  </si>
  <si>
    <t>Triamterene; Pralatrexate; Primaquine; Lidocaine; Tocainide; Acarbose; Mannitol; CalciumGluceptate; Nelarabine; Didanosine; Vidarabine; Kanamycin; Tobramycin; Neomycin; Framycetin; Paromomycin; Gentamicin; Glucosamine; Netilmicin; Pitavastatin; Dyphylline</t>
  </si>
  <si>
    <t>34 structure-based pharmacophores were derived.
Results returned from the pharmacophore-based search in the ZINC were compared to approved drugs (similarity score over 0.70 to ZINC hit) - 16 were similar to approved drugs (in at least one country).
-Pteridine Reductase 1 (PTR1): Triamterene (0.78), Pralatrexate (0.73)
-Trypanothione Reductase (TR): Primaquine (0.84)
-Deoxyuridine Triphosphatase Nucleotidohydrolase (dUTPase): Lidocaine (0.80); Tocainide (0.72)
-Nonspecific Nucleoside Hydrolase (NNH): Acarbose (0.98), Mannitol (1.0); CalciumGluceptate (0.70); Nelarabine (0.76); Didanosine (0.76); Vidarabine (0.76); Kanamycin (1.0); Tobramycin (0.96); Neomycin (0.94); Framycetin (0.94); Paromomycin (0.94); Gentamicin (0.76); Glucosamine (0.74); Netilmicin (0.71); Pitavastatin (1.0); Dyphylline (0.71).</t>
  </si>
  <si>
    <t xml:space="preserve">PTR 1: 1E7W, 2BFM, 2BFA - L. major
TR: 2WP5, 2WP6, 2WPE, 2WPC and 2WPF - T. brucei
dUTPase: 2CJE - L. major
NNH: 2FF2, 3EPW and 3EPX -  T. vivax
</t>
  </si>
  <si>
    <t>The study found 21 approved drugs with similarity to ZINC hits from the pharmacophore based search. Paromomycin, an already used drug for leishmaniasis, was present on this list.</t>
  </si>
  <si>
    <t>Juarez-Saldivar et al. (2024)</t>
  </si>
  <si>
    <t>https://doi.org/10.1016/j.arcmed.2024.102958</t>
  </si>
  <si>
    <t>Docking-based virtual screening of FDA-approved drugs against T. cruzi and L. mexicana triosephosphate isomerase (TIM) and in vitro testing of top results, aiming to find dual inhibitors.</t>
  </si>
  <si>
    <t>Virtual screening;Docking;</t>
  </si>
  <si>
    <t>Virtual screening: Library of 2,355 FDA-approved drugs from DrugBank. Some ligands were discarded due to a high number of rotatable bonds (above 15) and uncommon atom types, leaving only 1,467 ligands for screening.
Ligand preparation: Minimization in OpenBabel. PDBQT files generated in AutoDockTools. 
Protein preparation: UCSF Chimera. Removed non-standard residues, ligands, and water molecules. Dock Prep to fix incomplete side chains, add hydrogens, and assign Gasteiger charges
Docking: AutoDock Vina. Dimer interface was selected as the binding site. benzothiazolylthio-1-propanesulfonic acid and 1-2-6 thiadiazine as controls.
Interaction analysis: Protein-Ligand Interaction Profiler (PLIP).</t>
  </si>
  <si>
    <t>Chlorhexidine; Cyproheptadine; Folic acid; Imatinib; Montelukast; Nilotinib; Protriptyline; Tolcapone</t>
  </si>
  <si>
    <t>Chlorhexidine: -8.9 Kcal/mol
Cyproheptadine: -8.2 Kcal/mol
Folic acid: -7.6 Kcal/mol
Imatinib: -8.2 Kcal/mol
Montelukast: -7.6 Kcal/mol
Nilotinib: -7.6 Kcal/mol
Protriptyline: -7.5 Kcal/mol
Tolcapone: -7.8 Kcal/mol
All drugs interacted in the active site. Phe75, Tyr102, Tyr103, Ala70 and Lys71 were common interacting residues.
- Binding to the interface (both Tc and Lm) is mainly related to p-stacking and hydrophobic interactions with
Ile69(B), Phe75(B), Tyr102, and Tyr103
- Molecular size has a major impact on the docking score
-  Ala70 and Lys71 seem to influence binding in LmTIM, which could indicate selectivity in some compounds.
- Protriptyline, cyproheptadine, montelukast and imatibib - most promising ones for both parasites.</t>
  </si>
  <si>
    <t>Triosephosphate isomerase (TIM) - 1AMK (L. mexicana)</t>
  </si>
  <si>
    <t>Inhibition % at 5 μM (compared to AmphB):
Nilotinib: 0
Tolcapone: 24.49
Chlorhexidine: 100.25
Protriptyline: 99.93
Cyproheptadine: 0
Folic Acid: ND
Montelukast: 14.55
Benznidazole: ND
Nifurtimox: ND
Amphotericin B: 100
IC50 (μM):
Nilotinib: ND
Tolcapone: ND
Chlorhexidine: 1.73 ± 0.5
Protriptyline: 1.65 ± 0.09
Cyproheptadine: ND
Folic Acid: ND
Montelukast: ND
Benznidazole: ND
Nifurtimox: ND
Amphotericin B: 0.3682 ± 0.04
SI (μM):
Chlorhexidine: 39.85 ± 0.15
Protriptyline: 99.38 ± 6.46
Assays carried out with L. mexicana promastigotes and alamarBlue (read in a fluorometer). SI with Murine macrophage cell line J774.A1</t>
  </si>
  <si>
    <t>The authors found eight promising drugs in silico. Chlorhexidine and protriptyline presented high potency against L. mexicana promastigotes and a good SI, but inferiror to AmphB, considering in vitro results.</t>
  </si>
  <si>
    <t>López-Arencibia et al. (2024)</t>
  </si>
  <si>
    <t>https://doi.org/10.3390/ph17030266</t>
  </si>
  <si>
    <t>Spain</t>
  </si>
  <si>
    <t>Evaluate repurposable drugs contained in the COVID-box that are selective for Leishmania amazonensis and Leishmania donovani, through in silico ADME/T studies and drug-likeness predictions, following literature mapping and conducting in vitro assessment of cytotoxicity and cell viability.</t>
  </si>
  <si>
    <t>Agency/FDA-approved;Clinical trials;</t>
  </si>
  <si>
    <t>ADMET/Druglikeness: SwissADME. Lipinski, Ghose, Veber, Egan and Muegge rules</t>
  </si>
  <si>
    <t>Bortezomib; Terconazole; Almitrine; Midostaurin; ABT239</t>
  </si>
  <si>
    <t>ADMET predictions:
Absorption - All four drugs and miltefosine have good predicted intestinal absorption.  ABT239, bortezomib and miltefosine are predicted to penetrate the BBB. Terconazole and almitrine are predicted to be substrates of P-gp,
Bioavailability: Physicochemical: ABT239 is the compound that best fits the
ideal parameters. Almitrine and terconazole slightly exceed the ideal size and lipophilicity values but still show promise based on their properties. Bortezomib is noted for having excess flexibility in its molecule, which is also observed in terconazole. 
Rule-based filters: Five filters: Lipinski, Ghose, Veber, Egan, Muegge. 
ABT239: Did not violate any of the rules.
Bortezomib: Violated Veber’s rule.
Almitrine: Violated two rules - Ghose’s filter and Muegge’s rule.
Terconazole: Violated three rules - two violations in Ghose’s filter and one in Lipinski’s rule.
Miltefosine: Presented violations in four rules - two in Ghose’s filter and Muegge’s rule, and one in Veber’s and Egan’s rules.
CYP inhibition:
Bortezomib: None
Almitrine: 2C9, 2C19, 2D6, and 3A4
Terconazole: 2C9, 2D6, and 3A4
ATB239: 1A2, 2C9, 2D6, and 3A4
Miltefosine: 2C9, 3A4</t>
  </si>
  <si>
    <t>IC50 (L. amazonensis, promastigotes, alamarBlue,  µM):
Bortezomib: IC50 of 0.42 ± 0.08
Almitrine: IC50 of 1.19 ± 0.02
Terconazole: IC50 of 3.82 ± 1.04
Midostaurin: IC50 of 0.67 ± 0.05
ABT239: IC50 of 1.31 ± 0.07
IC50 (L. donovani, promastigotes, alamarBlue,  µM):
Bortezomib: IC50 of 37.20 ± 2.51
Almitrine: No activity at the highest concentration tested
Terconazole: IC50 of 11.61 ± 1.38
Midostaurin: No activity at the highest concentration tested
ABT239: IC50 of 1.68 ± 0.25
IC50 (L. amazonensis, intracellular amastigotes, alamarBlue,  µM, SI with murine macrophages):
Bortezomib: IC50 value of 0.04 ± 0.01 (SI=2500)
Almitrine: IC50 value of 2.18 ≤ 0.47 (SI=46)
Terconazole: IC50 value of 2.38 ± 0.40 (SI=19)
ABT239: IC50 value of 0.49 ± 0.13 (SI=23)
Mitocondrial membrane potential: Except for ATB239, all compounds presented alterations in the mitocondrial membrane potential, with the highest for bortezomib.
ATP levels: All drugs increased the cellular ATP levels.
The drugs also caused a chromatin condensation (stained with Hoechst) and apoptosis (stained with propidium iodide)</t>
  </si>
  <si>
    <t>The authors found five compounds with leishmanicidal activity against L. amazonensis. Almitrine and Midostaurin did not present activity against L. donovani. ADMET predictions indicated good pharmacokinetic bioavailability, with ABT239 and bortezomib showing a good drug-likeness profile.</t>
  </si>
  <si>
    <t>Nath et al. (2024)</t>
  </si>
  <si>
    <t>https://doi.org/10.1038/s41598-024-53316-5</t>
  </si>
  <si>
    <t>Repurposing approved drugs against L. donovani mitochondrial DNA primase, using docking-based virtual screening, MD simulations and in vitro assays</t>
  </si>
  <si>
    <t>Ab initio/de novo protein structure generation;Virtual screening;Docking;MD;ADMET/Druglikeness;Free energy calculation (GBSA/PBSA);Omics</t>
  </si>
  <si>
    <t xml:space="preserve">Protein structure generation: De novo approach. Using Robetta server. Sequence of LdmtPRI1 retrieved from TriTrypDB and compared to human proteome using BLASTp. Validation with PROCHECK. Energy minimization with YASARA.
Refinement of the protein model: Using SAVES v6.0 and ProSa. Validated with PROCHECK.
Binding site prediction: COFACTOR. Validated with  FTSite server.
Virtual screening: 4240 approved and clinical drugs from Targetmol. 3D geometry generated with CORINA Classic. 
Docking: AutoDock Vina (in PyRx). Gridbox: X 25.43, Y 29.65, and Z 19.41 Angstroms. Exhaustiveness =8. Results visualized in PyMOL and Ligplot.
Druglikeness: Lipinski's rules. Using Lipinski's and Molsoft servers. Minimum criteria: 4 out of 5 rules.
ADMET: pkCSM server. AmphB and miltefosine as controls for comparison.
MD simulations: Desmond. 300 ns. Protein and ligands prepared with Maestro’s Protein Preparation Wizard. Orthorombic box. TIP3P solvent. OPLS_2005 ff. Na+ Cl- for neutralization of charges. NPT thermostat. 300K and 1 atm.
Free energy calculation: MM/GBSA. Python script thermal mmgbsa.pyn with the prime module. OPLS_2005. VGSB solvent.
PCA and DCCM Analysis: Collective movements of the complexes were represented as eigenvalues denoting the total mean-square fluctuation of the system.
</t>
  </si>
  <si>
    <t>Benfotiamine; Capecitabine; Febuxostat; Rolipram; Varespladib</t>
  </si>
  <si>
    <t xml:space="preserve">Docking:
Benfotiamine: -7.6 kcal/mol (ARG 148, GLU 155, LYS 254, THR 476)
Capecitabine: -7.2 kcal/mol (ARG 148, GLU 155, LYS 254)
Febuxostat: -7.1 kcal/mol (ARG 148, GLU 155, LYS 254)
Rolipram: -7.5 kcal/mol (ARG 148, GLU 155, LYS 254)
Varespladib: -8.0 kcal/mol (ARG 148, GLU 155, LYS 254)
Controls: ATP (-7.8); DCP (-6.4)
MD:
Benfotiamine: Stable after 200 ns (RMSD)
Capecitabine: Stable after 200 ns (RMSD)
Apo-protein: Stable after 100 ns (RMSD)
RMSF: All complexes presented little fluctuation during the simulation.
SASA: 27,000–31,000 Å2 (Benfotiamine), 28,000–32,000 Å2 (Capecitabine).
MM/GBSA:
Benfotiamine: -69.79 ± 11.49
Capecitabine: -39.39 ± 8.21
ADMET/Druglikeness: None of the drugs violated the rule of five.
</t>
  </si>
  <si>
    <t>Mitochondrial DNA primase, L. donovani, de novo modeling</t>
  </si>
  <si>
    <t>IC50 (μM; MTT; L. donovani promastigotes)
Benfotiamine 19.79 ± 0.67
Capecitabine 12.40 ± 0.35
AmphB: 12.02 ± 0.09
IC50 (nM; mtPRI1 inhibition)
Benfotiamine 20.68 ± 0.03
Capecitabine 15.27 ± 0.03</t>
  </si>
  <si>
    <t>The authors identified five drugs in the virtual screening, further evaluating two drugs using MD simulations. In vitro testing against promastigotes and purified mtPRI1 confirmed the antileishmanial activity.</t>
  </si>
  <si>
    <t>Rashid et al. (2024)</t>
  </si>
  <si>
    <t>https://doi.org/10.1002/slct.202303642</t>
  </si>
  <si>
    <t>Pakistan</t>
  </si>
  <si>
    <t>In silico investigation of natural products from Calotropis procera and three approved antibiotics against various pathogens.</t>
  </si>
  <si>
    <t>Docking;Virtual screening;QSAR;ADMET/Druglikeness;</t>
  </si>
  <si>
    <t>3D-QSAR: 110 natural compounds from C. procera were extracted from PubChem. Of these, 50 were selected based on their pIC50 against microorganisms. Chemical structure generated with ChemOffice 2014. Compounds were randomly divided into training (38) and testing (12) sets. LL-37 was selected as an antimicrobial receptor protein for 3D-QSAR. XED force field in Flare V5 software.
QSAR-based VS: Compounds were screened based on similarity to molecules from the model and ten were selected considering high predicted pIC50 values (&gt;4.8)
Ligand preparation: Downloaded from PubChem in 3D format. Ligands were chosen from the 3D-QSAR results and 3 FDA-approved antibiotics (Cephalexin, Dicloxacillin, and Levofloxacin).
Protein preparation: Structures of L. mexicana arginase with resolution greater than 1.5 Å were downloaded from PDB.
Docking: Molegro 6.0. Docking radius: 18 Å. Grid resolution: 0.30 Å. Water molecules were removed and hydrogens added. Redocking was carried out with native ligands and a RMSD &lt;=2.0 Å was considered excellent.
ADMET: SwissADME and ProTox-II web servers.</t>
  </si>
  <si>
    <t>Cephalexin; Dicloxacillin; Levofloxacin</t>
  </si>
  <si>
    <t>3D-QSAR Virtual screening: Nystatin was associated with Leishmania. Predicted pIC50: 3.59.
Docking scores (Moldock)
Cephalexin:
4ITY: -91.186
4IU1: -93.8321
4IU0: -94.2872
Dicloxacillin:
4ITY: -124.112
4IU1: -121.28
4IU0: -115.148
Levofloxacin:
4ITY: -75.5227
4IU1: -98.7043
4IU0: -80.371
Nystatin presented poor binding affinity scores (positive values).</t>
  </si>
  <si>
    <t>4ITY - Leishmania mexicana arginase
4IU1 - Leishmania mexicana arginase in complex with inhibitor nor-NOHA
4IU0 - Leishmania mexicana arginase in complex with inhibitor ABH</t>
  </si>
  <si>
    <t>The 3D-QSAR model suggested that Nystatin has activity against L. amazonensis. Docking indicated low binding affinity of Nystatin with L. mexicana arginase. Cephalexin, Dicloxacillin and Levofloxacin had satisfactory results, but without specifying the target or other information regarding the leishmanicidal activity.</t>
  </si>
  <si>
    <t>Santamaría-Aguirre (2023)</t>
  </si>
  <si>
    <t>https://doi.org/10.3390/pharmaceutics16010041</t>
  </si>
  <si>
    <t>Repurposing of drugs against L. infantum, based on data mining, docking-based virtual screening, in vitro testing, and incorporating delamanid (potential drug selected) into solid lipid nanoparticles (SLNPs). Tested in vitro and in cellulo</t>
  </si>
  <si>
    <t>Docking;Virtual screening;Data mining;Homology modeling</t>
  </si>
  <si>
    <t>Data mining: Pathogen box database. Information about activity against T. cruzi, T. brucei, L. infantum and L. donovani. Cytotoxicity in macrophages, hepatocytes, and physicochemical parameters. Compounds were classified into tertiles using a score (considering high potency and low cytotoxicity), to determine the ones with the greatest potential (prioritization number).
Ligand preparation: Structures obtained from PubChem. Processed with ChemAxon. Charges set for pH 7.
Docking: AutoDock Vina. Proteins DHFR-TS and TOPII, obtained from PDBj. Charges corrected for pH 7.0 in MarvinSketch 5.0. Modified structures were debugged, optimized, and corrected using the Check Structure tool. Forty-two fluoroquinolones. Meglumine antimoniate as control. Results were divided into tertiles based on the binding affinity for prioritization.</t>
  </si>
  <si>
    <t>Trovafloxacin; Tosufloxacin; Sitafloxacin</t>
  </si>
  <si>
    <t>Homology modeling: I-TASSER. Based on previous research
The authors did not report the docking results.</t>
  </si>
  <si>
    <t>DHFR-TS (L. amazonensis)
TOP II (L. amazonensis)
Homology modeling.</t>
  </si>
  <si>
    <t>In vitro IC50 (L. infantum): Numeric values for Trovafloxacin; Tosufloxacin; Sitafloxacin not reported (higher than 50 microM).
In vivo: Only with delamanid</t>
  </si>
  <si>
    <t>Authors identified three fluoroquinolones in silico that showed low potency in vitro. Additionally, nanoparticles containing delamanid presented superior anti-infective results in vivo.</t>
  </si>
  <si>
    <t>Vemula et al. (2024)</t>
  </si>
  <si>
    <t>https://doi.org/10.1016/j.heliyon.2024.e27602</t>
  </si>
  <si>
    <t>Identifying new candidates for repurposable drugs that inhibit trypanothione synthetase (TyS) using virtual screening, MD, GBSA calculation and ADMET studies in silico.</t>
  </si>
  <si>
    <t>Docking;MD;Virtual screening;Free energy calculation (GBSA/PBSA);Homology modeling;ADMET/Druglikeness;Omics;</t>
  </si>
  <si>
    <t>Genomic comparison: Conservation of TyS in different Leishmania species (BLAST). Using Smith-Waterman algorithm and the BLOSUM62 scoring matrix. Clustal Omega for pairwise comparison of L. major and L. donovani TyS.
Homology modeling: From L. major Tys. Using Schrodinger. Validation with Ramachandran plot and protein reliability report from Schrodinger suite.
Protein preparation: Protein preparation wizard of Schrodinger-suite. Water removal and hydrogen addition, followed by energy minimization with OPLS4 ff. Binding site prediction with SiteMap. Gridbox: (x = 27 Å, y = 27 Å, and z = 27 Å).
Virtual screening: 2000 FDA-approved drugs from ZINC15 database. van der Waals scaling factor was set to 0.85 and 0.15, and the partial charges limit value was set at -10.0 kcal/mol for non-polar ligand atoms. Ligand preparation in LigPrep, including geometry optimization, protonation at pH 7.0, up to 32 stereoisomers were generated. Filtered based on ADME (zero Lipinski's rule violations) with Qik-prop and ligfilter.
Docking: Using Glide. HTVS, SP and XP methods were used consecutively (top 10% of each). Visualization in Schrodinger Maestro. MM/GBSA was calculated from the docking poses.
MD: Desmond module. SPC water, charges neutralized with Na+ and Cl- ions. NPT ensemble. 300 K and 1 atm. 100 ns. RMSD, RMSF, radius of gyration, MolSA and SASA recorded for analysis. 
MM/GBSA: Calculated at four different time intervals: 10, 25, 50, and 100 ns
Toxicity: ProTox-II website. Only top 3 compounds.</t>
  </si>
  <si>
    <t>Cabergoline; Raloxifene; Formoterol</t>
  </si>
  <si>
    <t>Docking results:
Cabergoline: -11.927 kcal/mol 
(H-bonds: Ser230 and Phe626)
Raloxifene: -10.568 kcal/mol 
(H-bonds: Ser230, Phe249, Ala628, and Ser264; pi-pi stacking: Phe626 and Trp363)
Formoterol: -10.446 kcal/mol 
(H-bonds: Trp363, Met251, Gly250, and Phe626; pi-pi stacking: Phe626; pi-cation: Trp363 and Phe626)
MD: 
Common H-bonds: Ser230 and Phe626. RMSD: Cabergoline-Protein complex is more stable. RMSF: Cabergoline has lesser fluctuating residues comparable to the other two compounds. Rg: no major deviation in Rg of 3 compounds.
MM/GBSA:
Cabergoline:
Docking: -56.21 kcal/mol
Post-MD Average: -75.5 kcal/mol (±9.88)
Raloxifene:
Docking: -70.41 kcal/mol
Post-MD Average: -89.5 kcal/mol (±14.27)
Formoterol:
Docking: -64.15 kcal/mol
Post-MD Average: -51.89 kcal/mol (±6.59)
Toxicity: 
Cabergoline:
Toxicity Class: 3
Lethal Dosage (LD50): 200 mg/kg
Raloxifene:
Toxicity Class: 4
Lethal Dosage (LD50): 400 mg/kg
Formoterol:
Toxicity Class: 5
Lethal Dosage (LD50): 3130 mg/kg</t>
  </si>
  <si>
    <t>Trypanothione synthetase (L. donovani); Homology model from L. major 2VOB</t>
  </si>
  <si>
    <t>The authors reported three approved drugs with potential to inhibit L. donovani trypanothione synthetase.</t>
  </si>
  <si>
    <t>Citação</t>
  </si>
  <si>
    <t>Targets (original)</t>
  </si>
  <si>
    <t>Method</t>
  </si>
  <si>
    <t>Software</t>
  </si>
  <si>
    <t>Abbrev.</t>
  </si>
  <si>
    <t>Species</t>
  </si>
  <si>
    <t>PDB ID</t>
  </si>
  <si>
    <t>Modeling</t>
  </si>
  <si>
    <t>Homology Structure (species)</t>
  </si>
  <si>
    <t>UniProt</t>
  </si>
  <si>
    <t xml:space="preserve">Ligantes identificados (promissores) </t>
  </si>
  <si>
    <t>Outcome</t>
  </si>
  <si>
    <t>Docking;MD;Free energy calculation (GBSA/PBSA);Sequence alignment;</t>
  </si>
  <si>
    <t>Docking: Glide (XP rigid method)
MD: Desmond (50 ns, 300 K, OPLS3)
Free energy: MM/GBSA</t>
  </si>
  <si>
    <t>Trypanothione reductase</t>
  </si>
  <si>
    <t>TryR</t>
  </si>
  <si>
    <t>L. infantum</t>
  </si>
  <si>
    <t>2YAU</t>
  </si>
  <si>
    <t>Auranofin</t>
  </si>
  <si>
    <t>Ab initio and Threading modeling: Robetta, I-TASSER and MUSTER.
VS/Docking: AutoDock Vina (in PyRx, 2500 approved molecules from DrugBank)
MD: NAMD2 (10 ns for structure relaxation, 310 K)</t>
  </si>
  <si>
    <t>Arabinono-1, 4-lactone oxidase</t>
  </si>
  <si>
    <t>ALA</t>
  </si>
  <si>
    <t>L. donovani</t>
  </si>
  <si>
    <t>Ab initio</t>
  </si>
  <si>
    <t>Docking: GOLD (GoldScore function)
MD: GROMACS 5.4.1 (100 ns, 300 K, TIP3P water, triplicates)
Free energy: MM/GBSA</t>
  </si>
  <si>
    <t>Mitogen-activated protein kinase 3 (putative)</t>
  </si>
  <si>
    <t>MAPK3</t>
  </si>
  <si>
    <t>4O2Z</t>
  </si>
  <si>
    <t>Docking;Protein networks;</t>
  </si>
  <si>
    <t>Protein network: Using Cytoscape (information from STRING database)
VS/Docking: Autodock Vina (1948 FDA-approved drugs from DrugBank)</t>
  </si>
  <si>
    <t>Pyruvate kinase</t>
  </si>
  <si>
    <t>L. mexicana</t>
  </si>
  <si>
    <t>QSAR;Protein networks;Omics Sciences (proteomics etc);</t>
  </si>
  <si>
    <t>Omics: Kiannote v1.0 (classification), OrthoMcl v.2.0.9 (orthologue prediction), InterproScan v.5.18 (kinase domains),  HMMer v. 3.1b2 (HMM profiles).
Protein networks: STRING v1.0, Cytoscape v.3.3.0. FASTA sequences fed into DrugBank and kinase SARfari.
QSAR: In-house algorithm (to filter hits).</t>
  </si>
  <si>
    <t>Dual specificity mitogen-activated protein kinase 1</t>
  </si>
  <si>
    <t>MKK1</t>
  </si>
  <si>
    <t>Trametinib; Selumetinib; Refametinib; Binimetinib</t>
  </si>
  <si>
    <t>Dual specificity mitogen-activated protein kinase 5</t>
  </si>
  <si>
    <t>MKK5</t>
  </si>
  <si>
    <t>Trametinib; Binimetinib</t>
  </si>
  <si>
    <t xml:space="preserve">Serine/threonine-protein kinase </t>
  </si>
  <si>
    <t>PLK1</t>
  </si>
  <si>
    <t>Onvansertib</t>
  </si>
  <si>
    <t>Aurora Kinase A</t>
  </si>
  <si>
    <t>AIRK</t>
  </si>
  <si>
    <t>MLN-8054; RG-1530</t>
  </si>
  <si>
    <t>Bustamante (2019)</t>
  </si>
  <si>
    <t>Protein networks;Pharmacokinetic modeling;</t>
  </si>
  <si>
    <t xml:space="preserve">Target similarity/homology: BLASTp (five species) to 4242 drug targets (DrugBank).  Identity &gt;= 60%, E-values &lt; 1 × 10–8 and coverage &gt;= 70%
Protein networks: 1273 proteins and 27,976 interactions. Cytoscape v3, CentiScaPe 2.1 for analysis.
Pharmacokinetic modeling: ADAPT5 (based on clearance, volume of distribution, absorption constant, and inter-subject variability)
</t>
  </si>
  <si>
    <t>calmodulin (putative)</t>
  </si>
  <si>
    <t>L. braziliensis</t>
  </si>
  <si>
    <t>Perphenazine</t>
  </si>
  <si>
    <t>ribonucleoside-diphosphate reductase small chain (putative)</t>
  </si>
  <si>
    <t>Cladribine</t>
  </si>
  <si>
    <t>heat shock protein 83-1</t>
  </si>
  <si>
    <t>Rifabutin</t>
  </si>
  <si>
    <t>trypanothione synthetase (putative)</t>
  </si>
  <si>
    <t>Metformin</t>
  </si>
  <si>
    <t>nucleoside diphosphate kinase b</t>
  </si>
  <si>
    <t>Lamivudine; Tenofovir</t>
  </si>
  <si>
    <t>Metabolic networks: 560 sequences (L. major genome). Flux Balance Analysis (FBA) and Flux Variability Analysis (FVA) for analysis. DrugBank and STITCH database v2.0 for drugs interactions. Druggabillity indexes from TDR Targets v3.0</t>
  </si>
  <si>
    <t>spermidine synthase</t>
  </si>
  <si>
    <t>L. major</t>
  </si>
  <si>
    <t>trypanothione reductase</t>
  </si>
  <si>
    <t>methylthioadenosine phosphorylase</t>
  </si>
  <si>
    <t>lanosterol synthase</t>
  </si>
  <si>
    <t>Sterol 14 alpha-demethylase</t>
  </si>
  <si>
    <t>SDM</t>
  </si>
  <si>
    <t>ornithine decarboxylase</t>
  </si>
  <si>
    <t>squalene monooxygenase</t>
  </si>
  <si>
    <t>diphosphomevalonate decarboxylase</t>
  </si>
  <si>
    <t>dimethylallyltranstransferase geranyltranstransferase</t>
  </si>
  <si>
    <t>aldehyde dehydrogenase</t>
  </si>
  <si>
    <t>hydroxymethylglutaryl CoA reductase</t>
  </si>
  <si>
    <t>squalene synthase</t>
  </si>
  <si>
    <t>phosphomannose isomerase</t>
  </si>
  <si>
    <t>beta-ketoacyl-acyl-carrier protein synthase I</t>
  </si>
  <si>
    <t>ribonucleoside-diphosphate reductase small chain</t>
  </si>
  <si>
    <t>dihydrofolate reductase-thymidylate synthase</t>
  </si>
  <si>
    <t>thymidine kinase</t>
  </si>
  <si>
    <t>phosphoglycerate kinase</t>
  </si>
  <si>
    <t>triose-phosphate isomerase</t>
  </si>
  <si>
    <t>adenylate kinase</t>
  </si>
  <si>
    <t>S-adenosylmethionine synthetase</t>
  </si>
  <si>
    <t>F-type H+-transporting ATPase alpha chain</t>
  </si>
  <si>
    <t>F-type H+-transporting ATPase beta chain</t>
  </si>
  <si>
    <t>Data mining: Multiple sources (drugs active against intracellular protozoans). Stitch, Swiss Target Prediction, MolTar-Prep, Super Prediction, and Target Hunter (target prediction for lanzoprazole)
Docking: PatchDock and Firedock (preliminary docking). Glide (Induced-fit and XP, re-ranking by GBSA).
MD: Desmond (100 ns, 300 K, TIP3P water)
Homology model: I-TASSER (COACH for active site prediction).
Free energy: MM/GBSA (20 ps trajectories, 5 K frames)</t>
  </si>
  <si>
    <t>Calcium motive P-type ATPase</t>
  </si>
  <si>
    <t>Lansoprazole</t>
  </si>
  <si>
    <t>Calcium-transporting ATPase</t>
  </si>
  <si>
    <t>P-type ATPase</t>
  </si>
  <si>
    <t xml:space="preserve">Calcium motive P-type ATPase: LdBPK_352080.1;
Calcium-transporting ATPase: LdBPK_040010.1;
P-type ATPase: LdBPK_170660.1;
Lanosterol 14ɑ-demethylase: LDBPK_111100
</t>
  </si>
  <si>
    <t>LDM</t>
  </si>
  <si>
    <t>Posaconazole</t>
  </si>
  <si>
    <t>Virtual screening: ZINC (1065 FDA-approved drugs)
Machine learning/SAR: Binary classification from two bioassays in PubChem; Linear regressor (LR), gradient boosting (GB), random forest (RF), and support vector machine (SVM). Python (Sci-kit learn and RDKit libraries).
Reverse Docking: AutoDock Vina (using 7 targets)</t>
  </si>
  <si>
    <t>Pyrazinamide; Acebutolol; Ethacrynic acid; Benzthiazide; Betazole; Dibucaine; Lidocaine; Bethanidine; Phenelzine; Ethionamide; Phenylephrine; Rifabutin; Amphetamine; Tranylcypromine; Dextroamphetamine</t>
  </si>
  <si>
    <t>Pteridine reductase 1</t>
  </si>
  <si>
    <t>PTR1</t>
  </si>
  <si>
    <t>2BFM</t>
  </si>
  <si>
    <t>Ganciclovir</t>
  </si>
  <si>
    <t>2JK6</t>
  </si>
  <si>
    <t>Domperidone</t>
  </si>
  <si>
    <t>Dihydroorotate dehydrogenase</t>
  </si>
  <si>
    <t>DHODH</t>
  </si>
  <si>
    <t>3MJY</t>
  </si>
  <si>
    <t>MAP Kinase 10</t>
  </si>
  <si>
    <t>MPK10</t>
  </si>
  <si>
    <t>3UIB</t>
  </si>
  <si>
    <t>Prilocaine</t>
  </si>
  <si>
    <t>Arginase</t>
  </si>
  <si>
    <t>4IU0</t>
  </si>
  <si>
    <t>UDP-glucose pyrophosphorylase</t>
  </si>
  <si>
    <t>UGPase</t>
  </si>
  <si>
    <t>5NZL</t>
  </si>
  <si>
    <t>N-myristoyltransferase</t>
  </si>
  <si>
    <t>NMT</t>
  </si>
  <si>
    <t>6QD9</t>
  </si>
  <si>
    <t>Albendazole</t>
  </si>
  <si>
    <t>Virtual screening: 2355 FDA-approved drugs (DrugBank). Prefiltered (&gt;15 rotatable bonds, uncommon atom types), leaving 1467 ligands. OpenBabel (minimization), AutoDockTools (PDBQT generation). UCSF Chimera and Dock Prep (protein preparation).
Docking: AutoDock Vina. Dimer interface (binding site). Visualization on PLIP.</t>
  </si>
  <si>
    <t>Triosephosphate isomerase</t>
  </si>
  <si>
    <t>TIM</t>
  </si>
  <si>
    <t xml:space="preserve"> 1AMK</t>
  </si>
  <si>
    <t>The authors found eight promising drugs in silico. Chlorhexidine and protriptyline presented high potency against L. mexicana promastigotes and a good SI, but inferior to AmphB, considering in vitro results.</t>
  </si>
  <si>
    <t>Homology model: I-Tasser (Validation with PROCHECK and ProSA)
VS/Docking: Autodock Vina (4000 ligands from ZINC). GOLD for consensus
MD: GROMACS 4.5.5 (100 ns, 300 K, GROMOS96 ff)
Free energy: MM/PBSA (1 ns timesteps)</t>
  </si>
  <si>
    <t>Glutamine synthetase</t>
  </si>
  <si>
    <t>GS</t>
  </si>
  <si>
    <t>Homology</t>
  </si>
  <si>
    <t>2UU7
(C. familiaris)</t>
  </si>
  <si>
    <t>Q4QJ42</t>
  </si>
  <si>
    <t>SAR;Machine Learning;</t>
  </si>
  <si>
    <t>ML: 1671 approved molecules (DrugBank). PCA and K-means algorithms. 1444 2D molecular descriptors.
SAR: Using PASS 2017. Cutoff: Pa &gt;= 0.5.</t>
  </si>
  <si>
    <t>Artemether; Artesunate</t>
  </si>
  <si>
    <t>The study reported two antimalarial drugs with potential antileishmanial effect.</t>
  </si>
  <si>
    <t>Omics: Sequence (TriTrypDB) compared to human proteome (BLASTp).
De novo modeling: Robetta server. PROCHECK (validation). YASARA (energy minimization). SAVES v6.0 and ProSa (refinement). COFACTOR (binding site prediction). FTSite server (validation).
VS: 4240 approved and clinical drugs (Targetmol). CORINA Classic (3D geometry).
Docking: AutoDock Vina (in PyRx, exhaustiveness = 8, visualized in PyMOL and Ligplot).
Druglikeness: Lipinski's rules (Lipinski's and Molsoft servers), minimum 4 out of 5.
ADMET/Druglikeness: pkCSM server. Lipinski's rules (Lipinski's and Molsoft servers), minimum 4 out of 5.
MD: Desmond (300 ns, 300K, OPLS_2005 ff, TIP3P water, Orthorombic box).
Free energy calculation: MM/GBSA. (mmgbsa.pyn, prime module, VGSB solvent)</t>
  </si>
  <si>
    <t>Mitochondrial DNA primase</t>
  </si>
  <si>
    <t>mtPRI1</t>
  </si>
  <si>
    <t>ADMET: ACD/ToxSuite v. 2.95. (LD50 for mouse and rat (oral/intraperitoneal) and inhibition of four CYP450 isoforms)</t>
  </si>
  <si>
    <t>Docking;MD;Ab initio/de novo protein structure generation;</t>
  </si>
  <si>
    <t xml:space="preserve">Ab initio model: RAPTORX Server (Validation in PROCHEK, VERIFY3D and ProSA)
Docking: AutoDock Vina 1.1.2 (Interactions: LigPlot+ 2.2).
MD: WebGro server/GROMACS (50 ns CHARMM27 ff, TIP3P water)
Druglikeness: Lipinski's rules
</t>
  </si>
  <si>
    <t>Sterol 24-C-methyltransferase</t>
  </si>
  <si>
    <t>SMT</t>
  </si>
  <si>
    <t>Retinoic acid; Adapalene</t>
  </si>
  <si>
    <t>Docking;Protein networks;Omics Sciences (proteomics etc);</t>
  </si>
  <si>
    <t>Omics: TriTrypDB (Release 38, 2018) 11 Leishmania species. Proteins conserved between all species (L. braziliensis as reference genome) and non-homologous to human proteome.
Protein networks: STRING v11.0, Cytoscape v3.8.0 and Network Analyser.
Homology modeling: Robetta server (validation on SAVES server)
Docking: Schrodinger 2018.1 - Glide (XP method)</t>
  </si>
  <si>
    <t>Eukaryotic translation initiation factor 3 subunit 8 (eIF3) (putative)</t>
  </si>
  <si>
    <t>eIF3</t>
  </si>
  <si>
    <t>P. falciparum</t>
  </si>
  <si>
    <t>Artenimol</t>
  </si>
  <si>
    <t>Ribosomal protein L2 (RPL2) (putative)</t>
  </si>
  <si>
    <t>RPL2</t>
  </si>
  <si>
    <t>Haloarcula marismortui</t>
  </si>
  <si>
    <t>Omacetaxine mepesuccinate</t>
  </si>
  <si>
    <t>Virtual screening: 1600 FDA-approved drugs
Docking: Glide (HTVS, SP and XP methods, incrementally, from the top 10% results of each)
MD: GROMACS v5.2 (10 ns, 300 K, Amber ff, SPC216 solvent)
Ab initio model: I-TASSER (validation on PROCHECK)</t>
  </si>
  <si>
    <t>Primase</t>
  </si>
  <si>
    <t>Virtual screening: 1565 FDA-approved
Docking: AutoDock (v4.2)
MD: GROMACS v 2018.8 (100 ns, 300 K, SPC water, GROMOS96 54a7 ff)
ADMET: Swiss ADME 15 and pkCSM.
Homology model: Modeled citrate synthase (PM0084387)</t>
  </si>
  <si>
    <t>Citrate synthase</t>
  </si>
  <si>
    <t>CS</t>
  </si>
  <si>
    <t>x</t>
  </si>
  <si>
    <t>Abemaciclib; Glimepiride; Bazedoxifene; Vorapaxar; Imatinib</t>
  </si>
  <si>
    <t>3D-QSAR: 50 compounds (C. procera; PubChem). LL-37 (receptor). Flare V5 software (XED ff). R² = 0.616.
QSAR-VS: High predicted pIC50 values (&gt;4.8).
Docking: Molegro 6.0 (Docking radius: 18 Å. Grid resolution: 0.30 Å). RMSD &lt;=2.0 Å (redocking threshold).
ADMET: SwissADME and ProTox-II web servers.</t>
  </si>
  <si>
    <t>4ITY
4IU1
4IU0</t>
  </si>
  <si>
    <t>Docking: AutoDock Vina.
Homology model:  I-TASSER (validation on PROCHECK)</t>
  </si>
  <si>
    <t>Trypanothione Synthetase</t>
  </si>
  <si>
    <t>TS</t>
  </si>
  <si>
    <t>2VPS
(L. major)</t>
  </si>
  <si>
    <t>Homology model: MODELLER 10.1.
Virtual screening:  325 drugs (DrugBank and Drug Central), pre-filtered with PASS online
Docking: AutoDock 4.2.
MD: GROMACS v.2020.4 (100 ns, GROMOCS 54A7 ff, SPC water)
Free energy: MMPBSA (last 20 ns from MD)</t>
  </si>
  <si>
    <t>Pyridoxal kinase</t>
  </si>
  <si>
    <t>PK</t>
  </si>
  <si>
    <t>6K92</t>
  </si>
  <si>
    <t>3L4D
(L. infantum)</t>
  </si>
  <si>
    <t>Data mining: Pathogen box database (Activity against trypanosomatids, cytotoxicity, and physicochemical parameters).
Virtual screening: 42 fluoroquinolones (PubChem), processed in ChemAxon. 
Docking: AutoDock Vina.</t>
  </si>
  <si>
    <t>Topoisomerase II</t>
  </si>
  <si>
    <t>TOPII</t>
  </si>
  <si>
    <t>L. amazonensis</t>
  </si>
  <si>
    <t>Homology model: GalaxyTBM server (GalaxyRefine, validation with MolProbity score and Ramachandran plot).
Virtual screening: 1467 FDA-approved drugs (ZINC15), pre-filtered with FAF drugs4 server (Lipinski’s rule)
Docking: AutoDock Vina (in PyRx). UCSF Chimera and LigPlot+ for visualization.
MD: GROMACS 2018 (300 K, GROMOS 54a7 ff, SPC watet)
Free energy: MM/PBSA</t>
  </si>
  <si>
    <t>Glutathione synthetase</t>
  </si>
  <si>
    <t>GSS</t>
  </si>
  <si>
    <t>2WYO
(T. brucei)</t>
  </si>
  <si>
    <t>Omics Sciences (proteomics etc);</t>
  </si>
  <si>
    <t>Omics: Proteomes from 3 species (GenBank). Targets from DrugBank and ChEMBL. BLAST for comparison ( 10^-100 cut-off)</t>
  </si>
  <si>
    <t>Homology model: SWISS-MODEL (validation on PROCHECK)
Virtual screening: 8630 approved drugs (ZINC), prepared with Maestro 8.8 LigPrep.
Docking: Glide (HTVS method)
MD: Desmond (100 ns, 300 K, OPLS3e ff, TIP3P water)
Free energy:  MM/GBSA (2.0 ns, 20 frames)
DFT: Jaguar (Schrodinger). HOMO, LUMO, energy gap, molecular electrostatic potential (MESP), and global descriptors.</t>
  </si>
  <si>
    <t>Ornithine decarboxylase</t>
  </si>
  <si>
    <t>ODC</t>
  </si>
  <si>
    <t>1D7K
(H. sapiens)</t>
  </si>
  <si>
    <t>VS: 8500 approved drugs (ZINC)
Docking: AutoDock Vina (in PyRx). Top 46 ligands redocked with Glide v8.8 (SP method)
MD: Desmond 2020-4 (100 ns, 300 K, OPLSe ff, TIP3P water)</t>
  </si>
  <si>
    <t>Phosphomannomutase</t>
  </si>
  <si>
    <t>PMM</t>
  </si>
  <si>
    <t>2I54</t>
  </si>
  <si>
    <t>Two promising hits were identified from 8500 approved drugs using docking and MD.
The authors report the study will help to perform in vitro and in vivo assays.</t>
  </si>
  <si>
    <t>Docking: AutoDock 4.2 (Visualization in Discovery Studio v16)</t>
  </si>
  <si>
    <t>Omics Sciences (proteomics etc);Target similarity/homology;</t>
  </si>
  <si>
    <t xml:space="preserve">Omics: TDR Targets (Genes related to energy metabolism, druggability &gt;=0.2). TriTrypDB (peptides). DrugBank and TTD (drug targets).
</t>
  </si>
  <si>
    <t>Hexokinase (putative)</t>
  </si>
  <si>
    <t>Lonidamine</t>
  </si>
  <si>
    <t>Glyceraldehyde 3-phosphate dehydrogenase</t>
  </si>
  <si>
    <t>Saframycin A</t>
  </si>
  <si>
    <t>Glycerol-3-phosphate dehydrogenase</t>
  </si>
  <si>
    <t>Nadide</t>
  </si>
  <si>
    <t>Phosphomannose isomerase</t>
  </si>
  <si>
    <t>Sulfacetamide</t>
  </si>
  <si>
    <t>NADH-dependent fumarate reductase</t>
  </si>
  <si>
    <t>Morantel tartrate; oxantel pamoate; thiabendazole</t>
  </si>
  <si>
    <t>Cepharanthine</t>
  </si>
  <si>
    <t>Aspartate aminotransferase (putative)</t>
  </si>
  <si>
    <t>L-Glutamic acid</t>
  </si>
  <si>
    <t>2-Oxopropanoic acid</t>
  </si>
  <si>
    <t>Succinate dehydrogenase</t>
  </si>
  <si>
    <t>Succinic acid</t>
  </si>
  <si>
    <t>Acetyl-coenzyme A synthetase (putative)</t>
  </si>
  <si>
    <t>Adenosine monophosphate</t>
  </si>
  <si>
    <t>Homology model: Modeller 9.24 (Ramachandran plot validation)
Virtual screening: 1355 FDA-approved drugs (ZINC)
Docking: AutoDock Vina (visualization on Discovery Studio)</t>
  </si>
  <si>
    <t>The authors found ten approved drugs with potential to have antileishmanial activity (in silico). Upon testing the top 2 compounds in vitro, zafirlukast did not show significant inhibition of promastigotes growth, but Dutasteride presented a potent effect against L. donovani.</t>
  </si>
  <si>
    <t>Docking;Virtual screening;</t>
  </si>
  <si>
    <t>Homology modeling: Discovery studio and CASTp server
Virtual screening: 1355 FDA-approved (ZINC)
Docking: AutoDock Vina</t>
  </si>
  <si>
    <t>5WP4</t>
  </si>
  <si>
    <t>Omics Sciences (proteomics etc);Protein networks;Homology modeling;Similarity Matrices;</t>
  </si>
  <si>
    <t>Omics: TriTrypDB release 9.0
Protein networks: Cytoscape 3.8.0
Homology model: Swiss-Model repository
Similarity matrices: Similarity of parameters (Binding site, druggability. molecular function, biological process and subcellular location).</t>
  </si>
  <si>
    <t>GPDH</t>
  </si>
  <si>
    <t>The study found a total of 145 approved drugs with high affinity (&lt;10 μM) towards targets with five-level similarity to essential (measured from protein networks) L. infantum and L. braziliensis proteins, and also low similarity to human proteins (&lt;50%). Among these, two approved drugs, methotrexate and trimethoprim, had already been tested in vitro.</t>
  </si>
  <si>
    <t>Putative kinesin</t>
  </si>
  <si>
    <t>Alcohol dehydrogenase (putative)</t>
  </si>
  <si>
    <t>Small G-protein (putative)</t>
  </si>
  <si>
    <t>Dipeptylcarboxypeptidase (hypothetical)</t>
  </si>
  <si>
    <t>Phosphoenolpyruvate carboxykinase</t>
  </si>
  <si>
    <t>Alpha-keto-acid decarboxylase (putative)</t>
  </si>
  <si>
    <t>Genomics: Smith-Waterman algorithm and the BLOSUM62 scoring matrix. Clustal Omega for pairwise comparison of L. major and L. donovani.
Homology modeling: Schrodinger. Ramachandran plot and protein reliability report from Schrodinger (validation). Minimized (OPLS4 ff). SiteMap (binding site prediction).
Virtual screening: 2000 FDA-approved drugs (ZINC15), prepared with LigPrep. ADME with Qik-prop and ligfilter (Filter).
Docking: Glide (HTVS, SP and XP methods). Visualized in Maestro. Reranked with MM/GBSA.
MD: Desmond (100 ns, 300 K, 1 atm, SPC water).
Free energy: MM/GBSA (10, 25, 50, and 100 ns)
Toxicity: ProTox-II website.</t>
  </si>
  <si>
    <t>Trypanothione synthetase</t>
  </si>
  <si>
    <t>2VOB
(L. major)</t>
  </si>
  <si>
    <t>Docking;Omics Sciences (proteomics etc);Comparative Genomics;Homology modeling;Pharmacophore Modeling;</t>
  </si>
  <si>
    <t>Omics: BLASTp (exclusion of human homologs), BioCyc Database (metabolome), LeishCyc database (enzymes).
Pharmacophore model: LigandScout v3.12. Pharmacophores used to query ZINC.
Docking: GOLD 5.2
Homology model: MODELLER 9.11v, Discovery Studio 2.5.</t>
  </si>
  <si>
    <t>1E7W
2BFM
2BFA</t>
  </si>
  <si>
    <t>Triamterene; Pralatrexate</t>
  </si>
  <si>
    <t>The study found 21 approved drugs with similarity to ZINC hits from the pharmacophore based search. Paromomycin, a drug already used for leishmaniasis, was present on this list.</t>
  </si>
  <si>
    <t>2WP5;2WP6;2WPE;2WPC;2WPF
(T. brucei)</t>
  </si>
  <si>
    <t>Primaquine</t>
  </si>
  <si>
    <t>Deoxyuridine triphosphate</t>
  </si>
  <si>
    <t>dUTPase</t>
  </si>
  <si>
    <t>2CJE</t>
  </si>
  <si>
    <t>Lidocaine; Tocainide</t>
  </si>
  <si>
    <t>Non-specific nucleoside hydrolase</t>
  </si>
  <si>
    <t>NNH</t>
  </si>
  <si>
    <t>2FF2;2EPW;3EPX
(T. vivax)</t>
  </si>
  <si>
    <t>Acarbose; Mannitol; Calcium Gluceptate; Nelarabine; Didanosine; Vidarabine; Kanamycin; Tobramycin; Neomycin; Framycetin; Paromomycin; Gentamicin; Glucosamine; Netilmicin; Pitavastatin; Dyphylline</t>
  </si>
  <si>
    <t>TOTAL</t>
  </si>
  <si>
    <t>Nº</t>
  </si>
  <si>
    <t>Docking</t>
  </si>
  <si>
    <t>AutoDock Vina</t>
  </si>
  <si>
    <t>AutoDock 4.2</t>
  </si>
  <si>
    <t>GOLD</t>
  </si>
  <si>
    <t>Glide</t>
  </si>
  <si>
    <t>MD</t>
  </si>
  <si>
    <t>GROMACS</t>
  </si>
  <si>
    <t>Desmond</t>
  </si>
  <si>
    <t>NAMD</t>
  </si>
  <si>
    <t>Free energy</t>
  </si>
  <si>
    <t>GBSA</t>
  </si>
  <si>
    <t>PBSA</t>
  </si>
  <si>
    <t>Homology modeling</t>
  </si>
  <si>
    <t>I-TASSER</t>
  </si>
  <si>
    <t>Robetta</t>
  </si>
  <si>
    <t>Modeller</t>
  </si>
  <si>
    <t>SWISS</t>
  </si>
  <si>
    <t>Protein Networks</t>
  </si>
  <si>
    <t>CytoScape</t>
  </si>
  <si>
    <t>Ligands</t>
  </si>
  <si>
    <t>Binding free energy</t>
  </si>
  <si>
    <t>−36.72 kcal/mol
(GBSA)</t>
  </si>
  <si>
    <t>Suramin</t>
  </si>
  <si>
    <t>-28.9 kJ/mol
(Vina)</t>
  </si>
  <si>
    <t>Elbasvir</t>
  </si>
  <si>
    <t>-27.9 kJ/mol
(Vina)</t>
  </si>
  <si>
    <t>Digitoxin</t>
  </si>
  <si>
    <t>-24.7 kJ/mol
(Vina)</t>
  </si>
  <si>
    <t>Venetoclax</t>
  </si>
  <si>
    <t>-23.2 kJ/mol
(Vina)</t>
  </si>
  <si>
    <t>Iodixanol</t>
  </si>
  <si>
    <t>-22.6 kJ/mol
(Vina)</t>
  </si>
  <si>
    <t>FAD</t>
  </si>
  <si>
    <t>-22.1 kJ/mol
(Vina)</t>
  </si>
  <si>
    <t>Cobicistat</t>
  </si>
  <si>
    <t>-21.4 kJ/mol
(Vina)</t>
  </si>
  <si>
    <t>Dalfopristin</t>
  </si>
  <si>
    <t>-20.5 kJ/mol
(Vina)</t>
  </si>
  <si>
    <t>Cangrelor</t>
  </si>
  <si>
    <t>-19.8 kJ/mol
(Vina)</t>
  </si>
  <si>
    <t>Tigecycline</t>
  </si>
  <si>
    <t>-19.7 kJ/mol
(Vina)</t>
  </si>
  <si>
    <t>Mitogen-activated protein kinase 3*</t>
  </si>
  <si>
    <t>Afatinib</t>
  </si>
  <si>
    <t>~-100 kcal/mol***
(GBSA)</t>
  </si>
  <si>
    <t>Lapatinib</t>
  </si>
  <si>
    <t>Trametinib</t>
  </si>
  <si>
    <t>-10.4 kcal/mol
(Vina)</t>
  </si>
  <si>
    <t>Irinotecan</t>
  </si>
  <si>
    <t>-10.3 kcal/mol
(Vina)</t>
  </si>
  <si>
    <t>Nilotinib</t>
  </si>
  <si>
    <t>-10.1 kcal/mol
(Vina)</t>
  </si>
  <si>
    <t>Netupitant</t>
  </si>
  <si>
    <t>Naldemedine</t>
  </si>
  <si>
    <t>Eltrombopag</t>
  </si>
  <si>
    <t>-10.0 kcal/mol
(Vina)</t>
  </si>
  <si>
    <t>Teniposide</t>
  </si>
  <si>
    <t>-9.9 kcal/mol
(Vina)</t>
  </si>
  <si>
    <t>Conivaptan</t>
  </si>
  <si>
    <t>Valrubicin</t>
  </si>
  <si>
    <t>Lomitapide</t>
  </si>
  <si>
    <t>-9.8 kcal/mol
(Vina)</t>
  </si>
  <si>
    <t>Selumetinib</t>
  </si>
  <si>
    <t>Refametinib</t>
  </si>
  <si>
    <t>Binimetinib</t>
  </si>
  <si>
    <t>RG-1530²</t>
  </si>
  <si>
    <t>MLN-8054²</t>
  </si>
  <si>
    <t>Lamivudine</t>
  </si>
  <si>
    <t>Tenofovir</t>
  </si>
  <si>
    <t>-63.58 kcal/mol (R)
-41.09 kcal/mol (S)
(GBSA)</t>
  </si>
  <si>
    <t>-60.85 kcal/mol (R)
-58.63 kcal/mol (S)
(GBSA)</t>
  </si>
  <si>
    <t>-33.04 kcal/mol (R)
-63.66 kcal/mol (S)
(GBSA)</t>
  </si>
  <si>
    <t>NR</t>
  </si>
  <si>
    <t>–10.3 kcal/mol
(Vina)</t>
  </si>
  <si>
    <t>–10.2 kcal/mol
(Vina)</t>
  </si>
  <si>
    <t>–10.1 kcal/mol
(Vina)</t>
  </si>
  <si>
    <t xml:space="preserve"> –12.2 kcal/mol
(Vina)</t>
  </si>
  <si>
    <t>Amlexanox</t>
  </si>
  <si>
    <t>-141.843 kJ/mol
(PBSA)</t>
  </si>
  <si>
    <t>Chlortalidone</t>
  </si>
  <si>
    <t>-294.677 kJ/mol
(PBSA)</t>
  </si>
  <si>
    <t>Pranoprofen</t>
  </si>
  <si>
    <t xml:space="preserve"> -105.079 kJ/mol
(PBSA)</t>
  </si>
  <si>
    <t>Ciprofloxacin</t>
  </si>
  <si>
    <t>-19.572  kJ/mol
(PBSA)</t>
  </si>
  <si>
    <t>Adapalene</t>
  </si>
  <si>
    <t>-8.3 kcal/mol
(Vina)</t>
  </si>
  <si>
    <t>Retinoic acid</t>
  </si>
  <si>
    <t>Eukaryotic translation initiation factor 3 subunit 8 (eIF3)*</t>
  </si>
  <si>
    <t xml:space="preserve"> -29.749 kcal/mol
(Glide energy)</t>
  </si>
  <si>
    <t>Ribosomal protein L2*</t>
  </si>
  <si>
    <t>-40.706 kcal/mol
(Glide energy)</t>
  </si>
  <si>
    <t>Iloprost</t>
  </si>
  <si>
    <t>-122.60 kcal/mol
(GBSA)</t>
  </si>
  <si>
    <t>Mupirocin</t>
  </si>
  <si>
    <t>-112.86 kcal/mol
(GBSA)</t>
  </si>
  <si>
    <t>Pioglitazone</t>
  </si>
  <si>
    <t>-88.26 kcal/mol
(GBSA)</t>
  </si>
  <si>
    <t>Abemaciclib</t>
  </si>
  <si>
    <t>−203.47 ± 137.75 kcal/mol
(PBSA)</t>
  </si>
  <si>
    <t>Glimepiride</t>
  </si>
  <si>
    <t>−41.02 ± 116.36 kcal/mol
(PBSA)</t>
  </si>
  <si>
    <t>Bazedoxifene</t>
  </si>
  <si>
    <t>−171.34 ± 193.2 kcal/mol
(PBSA)</t>
  </si>
  <si>
    <t>Vorapaxar</t>
  </si>
  <si>
    <t>−221.68 ± 11.95 kcal/mol
(PBSA)</t>
  </si>
  <si>
    <t>Imatinib</t>
  </si>
  <si>
    <t>−47.87 ± 42.69 kcal/mol
(PBSA)</t>
  </si>
  <si>
    <t>-7.6 kcal/mol
(Vina)</t>
  </si>
  <si>
    <t>−100.71 ± 22.01 kJ/mol
(PBSA)</t>
  </si>
  <si>
    <t>Fenclofenac</t>
  </si>
  <si>
    <t>−73.23 ± 30.80 kJ/mol
(PBSA)</t>
  </si>
  <si>
    <t>Artemisinin</t>
  </si>
  <si>
    <t>−101.79 ± 18.97 kJ/mol
(PBSA)</t>
  </si>
  <si>
    <t>-175.609 ± 12.64 kJ/mol
(PBSA)</t>
  </si>
  <si>
    <t>−131.93 ± 12.73 kJ/mol
(PBSA)</t>
  </si>
  <si>
    <t>−125.25 ± 12.91 kJ/mol
(PBSA)</t>
  </si>
  <si>
    <t>Simeprevir</t>
  </si>
  <si>
    <t>-89.21 ± 9.36 kcal/mol
(PBSA)</t>
  </si>
  <si>
    <t>Telithromycin</t>
  </si>
  <si>
    <t>-45.34 ± 4.42 kcal/mol
(PBSA)</t>
  </si>
  <si>
    <t>-37.04 ± 4.62 kcal/mol
(PBSA)</t>
  </si>
  <si>
    <t>Deflazacort</t>
  </si>
  <si>
    <t>−19.47±14.96 kcal/mol
(GBSA)</t>
  </si>
  <si>
    <t>Ciclesonide</t>
  </si>
  <si>
    <t>−22.11 ± 0.42 kcal/mol
(GBSA)</t>
  </si>
  <si>
    <t>Ceftaroline fosamil</t>
  </si>
  <si>
    <t>-91.838 kcal/mol
(GBSA)</t>
  </si>
  <si>
    <t>Rimegepant</t>
  </si>
  <si>
    <t>-44.717 kcal/mol
(GBSA)</t>
  </si>
  <si>
    <t>Grazoprevir</t>
  </si>
  <si>
    <t>-8.5 kcal/mol
(Vina)
-10.137
(Glide gscore)</t>
  </si>
  <si>
    <t>Saquinavir</t>
  </si>
  <si>
    <t>-8.9 kcal/mol
(Vina)
 -10.158
(Glide gscore)</t>
  </si>
  <si>
    <t>-8.05 kJ/mol
(AutoDock 4.2)</t>
  </si>
  <si>
    <t>Morantel tartrate</t>
  </si>
  <si>
    <t>Oxantel pamoate</t>
  </si>
  <si>
    <t>Thiabendazole</t>
  </si>
  <si>
    <t>Cepharantine</t>
  </si>
  <si>
    <t>Lycedan (Adenosine monophosphate)</t>
  </si>
  <si>
    <t>Dutasteride</t>
  </si>
  <si>
    <t>-11.7 kcal/mol
(Vina)</t>
  </si>
  <si>
    <t>Zafirlukast</t>
  </si>
  <si>
    <t>Fluticasone</t>
  </si>
  <si>
    <t>-11.6 kcal/mol
(Vina)</t>
  </si>
  <si>
    <t>Flunisolide</t>
  </si>
  <si>
    <t>-11.5 kcal/mol
(Vina)</t>
  </si>
  <si>
    <t>Fluticasone furoate</t>
  </si>
  <si>
    <t>Mometasone</t>
  </si>
  <si>
    <t>-11.4 kcal/mol
(Vina)</t>
  </si>
  <si>
    <t>Budesonide</t>
  </si>
  <si>
    <t>Fluticasone propionate</t>
  </si>
  <si>
    <t>-11.3 kcal/mol
(Vina)</t>
  </si>
  <si>
    <t>Beclomethasone</t>
  </si>
  <si>
    <t>-11.2 kcal/mol
(Vina)</t>
  </si>
  <si>
    <t>-10.6 kcal/mol
(Vina)</t>
  </si>
  <si>
    <t>-10.5 kcal/mol
(Vina)</t>
  </si>
  <si>
    <t xml:space="preserve">Dihydroergotamine </t>
  </si>
  <si>
    <t>Ergotamine</t>
  </si>
  <si>
    <t>-10.2 kcal/mol
(Vina)</t>
  </si>
  <si>
    <t>Ponatinib</t>
  </si>
  <si>
    <t>Alectinib</t>
  </si>
  <si>
    <t>Glecaprevir</t>
  </si>
  <si>
    <t>Lidocaine</t>
  </si>
  <si>
    <t>Tocainide</t>
  </si>
  <si>
    <t>Acarbose</t>
  </si>
  <si>
    <t>Mannitol</t>
  </si>
  <si>
    <t>Calcium Gluceptate</t>
  </si>
  <si>
    <t>Nelarabine</t>
  </si>
  <si>
    <t>Didanosine</t>
  </si>
  <si>
    <t>Vidarabine</t>
  </si>
  <si>
    <t>Kanamycin</t>
  </si>
  <si>
    <t>Tobramycin</t>
  </si>
  <si>
    <t>Neomycin</t>
  </si>
  <si>
    <t>Framycetin</t>
  </si>
  <si>
    <t>Paromomycin</t>
  </si>
  <si>
    <t>Gentamicin</t>
  </si>
  <si>
    <t>Glucosamine</t>
  </si>
  <si>
    <t>Netilmicin</t>
  </si>
  <si>
    <t>Pitavastatin</t>
  </si>
  <si>
    <t>Dyphylline</t>
  </si>
  <si>
    <t>Triamterene</t>
  </si>
  <si>
    <t>Pralatrexate</t>
  </si>
  <si>
    <t>Chlorhexidine</t>
  </si>
  <si>
    <t>-8.9 kcal/mol
(Vina)</t>
  </si>
  <si>
    <t>Cyproheptadine</t>
  </si>
  <si>
    <t>-8.2 kcal/mol
(Vina)</t>
  </si>
  <si>
    <t>Folic acid</t>
  </si>
  <si>
    <t>Montelukast</t>
  </si>
  <si>
    <t>Protriptyline</t>
  </si>
  <si>
    <t>-7.5 kcal/mol
(Vina)</t>
  </si>
  <si>
    <t>Tolcapone</t>
  </si>
  <si>
    <t>-7.8 kcal/mol
(Vina)</t>
  </si>
  <si>
    <t>Benfotiamine</t>
  </si>
  <si>
    <t>-69.79 ± 11.49 kcal/mol
(GBSA)</t>
  </si>
  <si>
    <t>Capecitabine</t>
  </si>
  <si>
    <t xml:space="preserve"> -39.39 ± 8.21 kcal/mol
(GBSA)</t>
  </si>
  <si>
    <t>Febuxostat</t>
  </si>
  <si>
    <t>-7.1 kcal/mol
(Vina)</t>
  </si>
  <si>
    <t>Rolipram</t>
  </si>
  <si>
    <t>Varespladib</t>
  </si>
  <si>
    <t>-8.0 kcal/mol
(Vina)</t>
  </si>
  <si>
    <t>Cephalexin</t>
  </si>
  <si>
    <t>-91.186 kcal/mol
-93.8321 kcal/mol
-94.2872 kcal/mol
(Moldock)</t>
  </si>
  <si>
    <t>Dicloxacillin</t>
  </si>
  <si>
    <t>-124.112 kcal/mol
-121.28 kcal/mol
-115.148 kcal/mol
(Moldock)</t>
  </si>
  <si>
    <t>Levofloxacin</t>
  </si>
  <si>
    <t>-75.5227 kcal/mol
-98.7043 kcal/mol
-80.371 kcal/mol
(Moldock)</t>
  </si>
  <si>
    <t>Trovafloxacin</t>
  </si>
  <si>
    <t>Tosufloxacin</t>
  </si>
  <si>
    <t>Sitafloxacin</t>
  </si>
  <si>
    <t>Cabergoline</t>
  </si>
  <si>
    <t>-75.5 ±9.88 kcal/mol
(GBSA)</t>
  </si>
  <si>
    <t>Raloxifene</t>
  </si>
  <si>
    <t>-89.5 ±14.27 kcal/mol
(GBSA)</t>
  </si>
  <si>
    <t>Formoterol</t>
  </si>
  <si>
    <t>-51.89 ±6.59 kcal/mol
(GBSA)</t>
  </si>
  <si>
    <t>* Putative</t>
  </si>
  <si>
    <t>** AmphB as 100%</t>
  </si>
  <si>
    <t>²: Non-approved</t>
  </si>
  <si>
    <t>***Exact value not reported</t>
  </si>
  <si>
    <t>In vitro: 1 = Yes, 0 = No</t>
  </si>
  <si>
    <t>Ligand-target pair</t>
  </si>
  <si>
    <t>Alcohol dehydrogenase*</t>
  </si>
  <si>
    <t>Trypanothione synthetase (putative)</t>
  </si>
  <si>
    <t>Adenylate kinase</t>
  </si>
  <si>
    <t>Ribosomal protein L2 (RPL2)*</t>
  </si>
  <si>
    <t>TARGETS ASSOC. WITH LIGANDS</t>
  </si>
  <si>
    <t>%</t>
  </si>
  <si>
    <t>Studies (nº)</t>
  </si>
  <si>
    <t>Target</t>
  </si>
  <si>
    <t>Ld</t>
  </si>
  <si>
    <t>Lm</t>
  </si>
  <si>
    <t>Lmar</t>
  </si>
  <si>
    <t>Lb</t>
  </si>
  <si>
    <t>La</t>
  </si>
  <si>
    <t>Lp</t>
  </si>
  <si>
    <t>Li</t>
  </si>
  <si>
    <t>Lmex</t>
  </si>
  <si>
    <t>p</t>
  </si>
  <si>
    <t>ia</t>
  </si>
  <si>
    <t>p+ia</t>
  </si>
  <si>
    <t>ABT239</t>
  </si>
  <si>
    <t>Acebutolol</t>
  </si>
  <si>
    <t>Almitrine</t>
  </si>
  <si>
    <t>Amphetamine</t>
  </si>
  <si>
    <t>Artemether</t>
  </si>
  <si>
    <t>Artesunate</t>
  </si>
  <si>
    <t>Benzthiazide</t>
  </si>
  <si>
    <t>Betazole</t>
  </si>
  <si>
    <t>Bethanidine</t>
  </si>
  <si>
    <t>Bortezomib</t>
  </si>
  <si>
    <t>Dextroamphetamine</t>
  </si>
  <si>
    <t>Dibucaine</t>
  </si>
  <si>
    <t>Dihydroergotamine</t>
  </si>
  <si>
    <t>Ethacrynic acid</t>
  </si>
  <si>
    <t>Ethionamide</t>
  </si>
  <si>
    <t>Glibenclamide</t>
  </si>
  <si>
    <t>Lycedan</t>
  </si>
  <si>
    <t>Midostaurin</t>
  </si>
  <si>
    <t>MLN-8054</t>
  </si>
  <si>
    <t>Phenelzine</t>
  </si>
  <si>
    <t>Phenylephrine</t>
  </si>
  <si>
    <t>Pyrazinamide</t>
  </si>
  <si>
    <t>RG-1530</t>
  </si>
  <si>
    <t>Terconazole</t>
  </si>
  <si>
    <t>Tranylcypromine</t>
  </si>
  <si>
    <t>In vitro performed</t>
  </si>
  <si>
    <t>In vitro not performed</t>
  </si>
  <si>
    <t>TOTAL UNIQUE</t>
  </si>
  <si>
    <t>LIGAND-TARGET PAIRS</t>
  </si>
  <si>
    <t>LIGANDS TESTED IN VITRO</t>
  </si>
  <si>
    <t>TOTAL NO TARGET</t>
  </si>
  <si>
    <t>Ld: L. donovani</t>
  </si>
  <si>
    <t>La: L. amazonensis</t>
  </si>
  <si>
    <t>Lm: L. major</t>
  </si>
  <si>
    <t>Li: L. infantum</t>
  </si>
  <si>
    <t>Lp: L. panamensis</t>
  </si>
  <si>
    <t>Lb: L. braziliensis</t>
  </si>
  <si>
    <t>Lmex: L. mexicana</t>
  </si>
  <si>
    <t>Lmar: L. martiniquensis</t>
  </si>
  <si>
    <t>p: Promastigotes</t>
  </si>
  <si>
    <t>ia: Intracellular amastigotes</t>
  </si>
  <si>
    <t>In vitro results</t>
  </si>
  <si>
    <r>
      <t xml:space="preserve">&lt; 5 </t>
    </r>
    <r>
      <rPr>
        <b/>
        <sz val="9"/>
        <color rgb="FFFFFFFF"/>
        <rFont val="Aptos Narrow"/>
        <family val="2"/>
      </rPr>
      <t>µ</t>
    </r>
    <r>
      <rPr>
        <b/>
        <sz val="6"/>
        <color rgb="FFFFFFFF"/>
        <rFont val="Calibri"/>
        <family val="2"/>
      </rPr>
      <t>M</t>
    </r>
    <r>
      <rPr>
        <b/>
        <sz val="9"/>
        <color rgb="FFFFFFFF"/>
        <rFont val="Calibri"/>
        <family val="2"/>
      </rPr>
      <t xml:space="preserve"> (IC50)</t>
    </r>
  </si>
  <si>
    <r>
      <t xml:space="preserve">&lt; 10 </t>
    </r>
    <r>
      <rPr>
        <b/>
        <sz val="9"/>
        <color rgb="FFFFFFFF"/>
        <rFont val="Aptos Narrow"/>
        <family val="2"/>
      </rPr>
      <t>µ</t>
    </r>
    <r>
      <rPr>
        <b/>
        <sz val="6"/>
        <color rgb="FFFFFFFF"/>
        <rFont val="Calibri"/>
        <family val="2"/>
      </rPr>
      <t>M</t>
    </r>
    <r>
      <rPr>
        <b/>
        <sz val="9"/>
        <color rgb="FFFFFFFF"/>
        <rFont val="Calibri"/>
        <family val="2"/>
      </rPr>
      <t xml:space="preserve"> (IC50)</t>
    </r>
  </si>
  <si>
    <t>IC50 (μM) - alamarBlue
2.25 (Lmar; p)
7.57 (Lmar; ia)
15.96 (Ld; p)
6.95 (Ld; ia)</t>
  </si>
  <si>
    <t>IC50 (μM) - alamarBlue
13.14 (Lmar; p)
5.59 (Lmar; ia)
25.91 (Ld; p)
11.42 (Ld; ia)</t>
  </si>
  <si>
    <t>EC50 (μM) - MTT
63.6 (Li; p)
23.1 (La; p)
68.3  (Lb; p)
~50% inhibition (μM) - Cc
15 (Lb; ia)
~90% inhibition (μM) - Cc
30 (Li; ia)</t>
  </si>
  <si>
    <r>
      <t>Onvansertib</t>
    </r>
    <r>
      <rPr>
        <sz val="9"/>
        <color rgb="FF000000"/>
        <rFont val="Aptos Narrow"/>
        <family val="2"/>
      </rPr>
      <t>¹</t>
    </r>
  </si>
  <si>
    <t>EC50 (μM) - MTT
13.2 (Li; p)
29.9 (La; p)
37.3 (Lb; p)
~50% inhibition (μM) - Cc
30 (Lb; ia)
30 (Li; ia)</t>
  </si>
  <si>
    <t>EC50 (μM) - MTT
Poor (Li; p)
Poor (La; p)
Poor (Lb; p)</t>
  </si>
  <si>
    <t>EC50 (μg/mL) - Fc
13.1 (Lp; ia)
8.5 (Lb; ia)</t>
  </si>
  <si>
    <t>EC50 (μg/mL) - Fc
Poor (Lp; ia)
Poor (Lb; ia)</t>
  </si>
  <si>
    <t>EC50 (μg/mL) - Fc
1.5 (Lp; ia)
1.2 (Lb; ia)</t>
  </si>
  <si>
    <t>IC50 (μM) - HIA
0.80 (Ld; p)</t>
  </si>
  <si>
    <t>IC50 (μM) - HIA
1.64 (Ld; p)</t>
  </si>
  <si>
    <t>IC50 (μM) - Cc
7.23 ± 1.73 (La; ia)</t>
  </si>
  <si>
    <t>Decreased parasite load and SMT expression (based on kDNA expression measurement - Ld; p)</t>
  </si>
  <si>
    <t>Enzymatic inhibition - Not significant
Cell viability** - MTT:
69.1% (Ld; p)</t>
  </si>
  <si>
    <t>Enzymatic inhibition - Not significant
Cell viability** - MTT:
48.9% (Ld; p)</t>
  </si>
  <si>
    <t>IC50 (μM) - MTT
0.92 (Ld; p)
EC50 (μM) - Cc Giemsa
1.52 (Ld; ia)</t>
  </si>
  <si>
    <t>X</t>
  </si>
  <si>
    <t>IC50 (μM) - MTT
0.65 (Ld; p)
EC50 (μM) - Cc Giemsa
2.11 (Ld; ia)</t>
  </si>
  <si>
    <t>IC50 (μM) - MTT
6.1 (Ld; p)
EC50 (μM) - Cc Giemsa
10.4 (Ld; ia)</t>
  </si>
  <si>
    <t>IC50 (μM) - MTT:
23.9 (Ld; p)
EC50 (μM) - Cc Giemsa:
ND (Ld; ia)</t>
  </si>
  <si>
    <t>Cell Viability - Cc IM
40 μg/ml: ~50% inhibition (Ld; p)</t>
  </si>
  <si>
    <t>Used C. parvum for in vitro validation</t>
  </si>
  <si>
    <t>IC50 (μM) - MTT:
0.19 (Lm; p)
IC50 (μM) - Cc TrB:
0.07 (Lm; ia)</t>
  </si>
  <si>
    <t>IC50 (μM) - Cc:
6.65 (Ld; p)
IC50 (μM) - Cc Giemsa:
1.25 (Ld; ia)</t>
  </si>
  <si>
    <t>IC50 (μM) - Cc:
NI
(Ld; p)</t>
  </si>
  <si>
    <t>IC50 (μM) - Cc:
51.49 (Ld; p)</t>
  </si>
  <si>
    <t>IC50 (μM) - alamarBlue:
1.73 (Lmex; p)</t>
  </si>
  <si>
    <t>Inhibition % (5 μM) - alamarBlue:
NI (Lmex; p)</t>
  </si>
  <si>
    <t>Inhibition % (5 μM) - alamarBlue:
14.55 (Lmex; p)</t>
  </si>
  <si>
    <t>IC50 (μM) - alamarBlue:
1.65 (Lmex; p)</t>
  </si>
  <si>
    <t>Inhibition % (5 μM) - alamarBlue:
24.49 (Lmex; p)</t>
  </si>
  <si>
    <t>IC50 (μM) - alamarBlue:
0.42 (La; p)
0.04 (La; ia)
37.20 (Ld; p)</t>
  </si>
  <si>
    <t>IC50 (μM) - alamarBlue:
3.82 (La; p)
2.38 (La; ia)
11.61 (Ld; p)</t>
  </si>
  <si>
    <t>IC50 (μM) - alamarBlue:
1.19 (La; p)
2.18 (La; ia)
NI (Ld; p)</t>
  </si>
  <si>
    <t>IC50 (μM) - alamarBlue:
0.67 (La; p)
NI (Ld; p)</t>
  </si>
  <si>
    <t>IC50 (μM) - alamarBlue:
0.42 (La; p)
0.49 (La; ia)
1.68 (Ld; p)</t>
  </si>
  <si>
    <t>IC50 (μM) - MTT:
19.79 (Ld; p)</t>
  </si>
  <si>
    <t>IC50 (μM) - MTT:
12.40 (Ld; p)</t>
  </si>
  <si>
    <t>IC50 (μM) - Cc:
&gt;50 (Lmex; p)</t>
  </si>
  <si>
    <t>IC50 (μM) - Cc:
&gt;100 (Lmex; p)</t>
  </si>
  <si>
    <t>Total (Drugs)</t>
  </si>
  <si>
    <t>*** Exact value not reported</t>
  </si>
  <si>
    <t>ND: Not determined</t>
  </si>
  <si>
    <t>NI: No inhibition</t>
  </si>
  <si>
    <t>NS: Not significant</t>
  </si>
  <si>
    <t>EC50</t>
  </si>
  <si>
    <t>IC50</t>
  </si>
  <si>
    <t>Cc: Cell counting</t>
  </si>
  <si>
    <t>IM: Inverted microscope</t>
  </si>
  <si>
    <t>HIA: High-throughput image analysis</t>
  </si>
  <si>
    <t>TrB: Trypan blue</t>
  </si>
  <si>
    <t>MTT</t>
  </si>
  <si>
    <t>Fc: Flow cytometry</t>
  </si>
  <si>
    <t>Poor</t>
  </si>
  <si>
    <t>Less than 5 µM</t>
  </si>
  <si>
    <t>Less than 10 µM</t>
  </si>
  <si>
    <t>IC50/Method</t>
  </si>
  <si>
    <t>alamarBlue</t>
  </si>
  <si>
    <t>MTT/CC</t>
  </si>
  <si>
    <t>Fc</t>
  </si>
  <si>
    <t>HIA</t>
  </si>
  <si>
    <t>CC</t>
  </si>
  <si>
    <t>MTT/TrB</t>
  </si>
  <si>
    <t>QSAR</t>
  </si>
  <si>
    <t>Protein networks</t>
  </si>
  <si>
    <t>Metabolic networks</t>
  </si>
  <si>
    <t>SAR</t>
  </si>
  <si>
    <t>ADMET/Druglikeness</t>
  </si>
  <si>
    <t>Omics</t>
  </si>
  <si>
    <t>Pharmacokinetic modeling</t>
  </si>
  <si>
    <t>Virtual screening</t>
  </si>
  <si>
    <t>Machine Learning</t>
  </si>
  <si>
    <t>Free energy calculation (GBSA/PBSA)</t>
  </si>
  <si>
    <t>Data mining</t>
  </si>
  <si>
    <t>Ab initio/de novo protein structure generation</t>
  </si>
  <si>
    <t>Similarity Matrices</t>
  </si>
  <si>
    <t>Threading Protein Modeling</t>
  </si>
  <si>
    <t>Pharmacophore Modeling</t>
  </si>
  <si>
    <t>DFT</t>
  </si>
  <si>
    <t>Darker cells indicate higher frequency</t>
  </si>
  <si>
    <t>Methods</t>
  </si>
  <si>
    <t>Combination coded in binary</t>
  </si>
  <si>
    <t>Frequency of specific combination</t>
  </si>
  <si>
    <t>Total</t>
  </si>
  <si>
    <t>Percentage</t>
  </si>
  <si>
    <t>Method present =</t>
  </si>
  <si>
    <t>Method ausent =</t>
  </si>
  <si>
    <t>Darker colors indicate higher frequency</t>
  </si>
  <si>
    <t>Methodology</t>
  </si>
  <si>
    <t>Docking + MD</t>
  </si>
  <si>
    <t>Docking +MD+In vitro</t>
  </si>
  <si>
    <t>Docking+In vitro</t>
  </si>
  <si>
    <t>Docking+MD+Free energy</t>
  </si>
  <si>
    <t>Docking+MD+FreeE+InVitro</t>
  </si>
  <si>
    <t>Docking+VS</t>
  </si>
  <si>
    <t>Omics+Docking</t>
  </si>
  <si>
    <t>Omics+In vitro</t>
  </si>
  <si>
    <t>Omics+In vitro+Docking</t>
  </si>
  <si>
    <t>QSAR + In vitro</t>
  </si>
  <si>
    <t>Protein Networks+Omics</t>
  </si>
  <si>
    <t>Protein Networks+Omics+In vitro</t>
  </si>
  <si>
    <t>Years</t>
  </si>
  <si>
    <t>Year Pub</t>
  </si>
  <si>
    <t>Number of published studies</t>
  </si>
  <si>
    <t>Country (Unique)</t>
  </si>
  <si>
    <t>Kashif and Subbarao (2023)</t>
  </si>
  <si>
    <t>Nava-Zuazo et al. (2014)</t>
  </si>
  <si>
    <t>Prakash and Rai (2023)</t>
  </si>
  <si>
    <t>Rai et al. (2022)</t>
  </si>
  <si>
    <t>Sarma et al. (2024)</t>
  </si>
  <si>
    <t>Sheikh et al. (2023a)</t>
  </si>
  <si>
    <t>Sheikh et al. (2023b)</t>
  </si>
  <si>
    <t>Tabrez et al (2021a)</t>
  </si>
  <si>
    <t>Tabrez et al. (2021b)</t>
  </si>
  <si>
    <t>Dos Santos Vasconcelos and Rezende (2021)</t>
  </si>
  <si>
    <t>Juarez-Saldivar et al. (2023)</t>
  </si>
  <si>
    <t>Santamaría-Aguirre et al. (2023)</t>
  </si>
  <si>
    <t>Tabrez et al. (2021a)</t>
  </si>
  <si>
    <t>Supplement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</si>
</sst>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1"/>
      <color rgb="FF000000"/>
      <name val="Calibri"/>
      <family val="2"/>
    </font>
    <font>
      <sz val="11"/>
      <color rgb="FF000000"/>
      <name val="Calibri"/>
      <family val="2"/>
    </font>
    <font>
      <b/>
      <sz val="11"/>
      <color rgb="FF2F75B5"/>
      <name val="Calibri"/>
      <family val="2"/>
    </font>
    <font>
      <sz val="11"/>
      <color rgb="FF305496"/>
      <name val="Calibri"/>
      <family val="2"/>
    </font>
    <font>
      <sz val="11"/>
      <color rgb="FFBF8F00"/>
      <name val="Calibri"/>
      <family val="2"/>
    </font>
    <font>
      <sz val="11"/>
      <color rgb="FFF8CBAD"/>
      <name val="Calibri"/>
      <family val="2"/>
    </font>
    <font>
      <sz val="11"/>
      <color rgb="FFC6E0B4"/>
      <name val="Calibri"/>
      <family val="2"/>
    </font>
    <font>
      <sz val="11"/>
      <color rgb="FF9BC2E6"/>
      <name val="Calibri"/>
      <family val="2"/>
    </font>
    <font>
      <sz val="11"/>
      <color rgb="FF9C0006"/>
      <name val="Calibri"/>
      <family val="2"/>
    </font>
    <font>
      <sz val="11"/>
      <color rgb="FF006100"/>
      <name val="Calibri"/>
      <family val="2"/>
    </font>
    <font>
      <sz val="11"/>
      <color rgb="FFFCE4D6"/>
      <name val="Calibri"/>
      <family val="2"/>
    </font>
    <font>
      <sz val="11"/>
      <color rgb="FF7030A0"/>
      <name val="Calibri"/>
      <family val="2"/>
    </font>
    <font>
      <sz val="11"/>
      <color rgb="FF548235"/>
      <name val="Calibri"/>
      <family val="2"/>
    </font>
    <font>
      <sz val="11"/>
      <color rgb="FF808080"/>
      <name val="Calibri"/>
      <family val="2"/>
    </font>
    <font>
      <u/>
      <sz val="11"/>
      <color rgb="FF0563C1"/>
      <name val="Calibri"/>
      <family val="2"/>
    </font>
    <font>
      <b/>
      <sz val="9"/>
      <color rgb="FFFFFFFF"/>
      <name val="Calibri"/>
      <family val="2"/>
    </font>
    <font>
      <sz val="9"/>
      <color rgb="FF000000"/>
      <name val="Calibri"/>
      <family val="2"/>
    </font>
    <font>
      <u/>
      <sz val="9"/>
      <color rgb="FF0563C1"/>
      <name val="Calibri"/>
      <family val="2"/>
    </font>
    <font>
      <b/>
      <sz val="11"/>
      <color rgb="FFFFFFFF"/>
      <name val="Calibri"/>
      <family val="2"/>
    </font>
    <font>
      <sz val="10"/>
      <color rgb="FF808080"/>
      <name val="Calibri"/>
      <family val="2"/>
    </font>
    <font>
      <sz val="9"/>
      <color rgb="FF808080"/>
      <name val="Calibri"/>
      <family val="2"/>
    </font>
    <font>
      <b/>
      <sz val="11"/>
      <color rgb="FF000000"/>
      <name val="Calibri"/>
      <family val="2"/>
    </font>
    <font>
      <sz val="10"/>
      <color rgb="FF000000"/>
      <name val="Calibri"/>
      <family val="2"/>
    </font>
    <font>
      <b/>
      <sz val="12"/>
      <color rgb="FF000000"/>
      <name val="Calibri"/>
      <family val="2"/>
    </font>
    <font>
      <sz val="9"/>
      <color rgb="FF1F1F1F"/>
      <name val="Georgia"/>
      <family val="1"/>
    </font>
    <font>
      <sz val="9"/>
      <color rgb="FF548235"/>
      <name val="Calibri"/>
      <family val="2"/>
    </font>
    <font>
      <b/>
      <sz val="10"/>
      <color rgb="FFFFFFFF"/>
      <name val="Calibri"/>
      <family val="2"/>
    </font>
    <font>
      <b/>
      <sz val="10"/>
      <color rgb="FF000000"/>
      <name val="Calibri"/>
      <family val="2"/>
    </font>
    <font>
      <b/>
      <sz val="8"/>
      <color rgb="FFFFFFFF"/>
      <name val="Calibri"/>
      <family val="2"/>
    </font>
    <font>
      <sz val="8"/>
      <color rgb="FF000000"/>
      <name val="Calibri"/>
      <family val="2"/>
    </font>
    <font>
      <b/>
      <sz val="8"/>
      <color rgb="FF000000"/>
      <name val="Calibri"/>
      <family val="2"/>
    </font>
    <font>
      <i/>
      <sz val="9"/>
      <color rgb="FF000000"/>
      <name val="Calibri"/>
      <family val="2"/>
    </font>
    <font>
      <b/>
      <sz val="9"/>
      <color rgb="FFFFFFFF"/>
      <name val="Aptos Narrow"/>
      <family val="2"/>
    </font>
    <font>
      <b/>
      <sz val="6"/>
      <color rgb="FFFFFFFF"/>
      <name val="Calibri"/>
      <family val="2"/>
    </font>
    <font>
      <b/>
      <sz val="9"/>
      <color rgb="FF000000"/>
      <name val="Calibri"/>
      <family val="2"/>
    </font>
    <font>
      <sz val="9"/>
      <color rgb="FF000000"/>
      <name val="Aptos Narrow"/>
      <family val="2"/>
    </font>
    <font>
      <sz val="9"/>
      <color rgb="FF404040"/>
      <name val="Calibri"/>
      <family val="2"/>
    </font>
    <font>
      <b/>
      <sz val="11"/>
      <color rgb="FF404040"/>
      <name val="Calibri"/>
      <family val="2"/>
    </font>
    <font>
      <sz val="11"/>
      <color rgb="FF404040"/>
      <name val="Calibri"/>
      <family val="2"/>
    </font>
    <font>
      <b/>
      <sz val="8"/>
      <color rgb="FF1F4E78"/>
      <name val="Calibri"/>
      <family val="2"/>
    </font>
    <font>
      <b/>
      <sz val="8"/>
      <color rgb="FFFF0000"/>
      <name val="Calibri"/>
      <family val="2"/>
    </font>
    <font>
      <b/>
      <sz val="11"/>
      <color rgb="FFFF0000"/>
      <name val="Calibri"/>
      <family val="2"/>
    </font>
    <font>
      <sz val="9"/>
      <name val="Calibri"/>
      <family val="2"/>
    </font>
    <font>
      <sz val="11"/>
      <name val="Calibri"/>
      <family val="2"/>
    </font>
    <font>
      <b/>
      <sz val="24"/>
      <color rgb="FF000000"/>
      <name val="Calibri"/>
      <family val="2"/>
    </font>
  </fonts>
  <fills count="20">
    <fill>
      <patternFill patternType="none"/>
    </fill>
    <fill>
      <patternFill patternType="gray125"/>
    </fill>
    <fill>
      <patternFill patternType="solid">
        <fgColor rgb="FFDDEBF7"/>
        <bgColor rgb="FFDDEBF7"/>
      </patternFill>
    </fill>
    <fill>
      <patternFill patternType="solid">
        <fgColor rgb="FFD9E1F2"/>
        <bgColor rgb="FFD9E1F2"/>
      </patternFill>
    </fill>
    <fill>
      <patternFill patternType="solid">
        <fgColor rgb="FFFFF2CC"/>
        <bgColor rgb="FFFFF2CC"/>
      </patternFill>
    </fill>
    <fill>
      <patternFill patternType="solid">
        <fgColor rgb="FFFCE4D6"/>
        <bgColor rgb="FFFCE4D6"/>
      </patternFill>
    </fill>
    <fill>
      <patternFill patternType="solid">
        <fgColor rgb="FFE2EFDA"/>
        <bgColor rgb="FFE2EFDA"/>
      </patternFill>
    </fill>
    <fill>
      <patternFill patternType="solid">
        <fgColor rgb="FFD6DCE4"/>
        <bgColor rgb="FFD6DCE4"/>
      </patternFill>
    </fill>
    <fill>
      <patternFill patternType="solid">
        <fgColor rgb="FFFFC7CE"/>
        <bgColor rgb="FFFFC7CE"/>
      </patternFill>
    </fill>
    <fill>
      <patternFill patternType="solid">
        <fgColor rgb="FFC6EFCE"/>
        <bgColor rgb="FFC6EFCE"/>
      </patternFill>
    </fill>
    <fill>
      <patternFill patternType="solid">
        <fgColor rgb="FFC6E0B4"/>
        <bgColor rgb="FFC6E0B4"/>
      </patternFill>
    </fill>
    <fill>
      <patternFill patternType="solid">
        <fgColor rgb="FFF3C9FF"/>
        <bgColor rgb="FFF3C9FF"/>
      </patternFill>
    </fill>
    <fill>
      <patternFill patternType="solid">
        <fgColor rgb="FFEDEDED"/>
        <bgColor rgb="FFEDEDED"/>
      </patternFill>
    </fill>
    <fill>
      <patternFill patternType="solid">
        <fgColor rgb="FF5B9BD5"/>
        <bgColor rgb="FF5B9BD5"/>
      </patternFill>
    </fill>
    <fill>
      <patternFill patternType="solid">
        <fgColor rgb="FFFFFFFF"/>
        <bgColor rgb="FFFFFFFF"/>
      </patternFill>
    </fill>
    <fill>
      <patternFill patternType="solid">
        <fgColor rgb="FFBFBFBF"/>
        <bgColor rgb="FFBFBFBF"/>
      </patternFill>
    </fill>
    <fill>
      <patternFill patternType="solid">
        <fgColor rgb="FF808080"/>
        <bgColor rgb="FF808080"/>
      </patternFill>
    </fill>
    <fill>
      <patternFill patternType="solid">
        <fgColor rgb="FFF2F2F2"/>
        <bgColor rgb="FFF2F2F2"/>
      </patternFill>
    </fill>
    <fill>
      <patternFill patternType="solid">
        <fgColor rgb="FFD9D9D9"/>
        <bgColor rgb="FFD9D9D9"/>
      </patternFill>
    </fill>
    <fill>
      <patternFill patternType="solid">
        <fgColor rgb="FFE7E6E6"/>
        <bgColor rgb="FFE7E6E6"/>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9BC2E6"/>
      </left>
      <right/>
      <top style="thin">
        <color rgb="FF9BC2E6"/>
      </top>
      <bottom style="thin">
        <color rgb="FF9BC2E6"/>
      </bottom>
      <diagonal/>
    </border>
    <border>
      <left/>
      <right/>
      <top style="thin">
        <color rgb="FF9BC2E6"/>
      </top>
      <bottom style="thin">
        <color rgb="FF9BC2E6"/>
      </bottom>
      <diagonal/>
    </border>
    <border>
      <left/>
      <right style="thin">
        <color rgb="FF9BC2E6"/>
      </right>
      <top style="thin">
        <color rgb="FF9BC2E6"/>
      </top>
      <bottom style="thin">
        <color rgb="FF9BC2E6"/>
      </bottom>
      <diagonal/>
    </border>
    <border>
      <left/>
      <right/>
      <top style="thin">
        <color rgb="FF9BC2E6"/>
      </top>
      <bottom/>
      <diagonal/>
    </border>
    <border>
      <left/>
      <right/>
      <top style="thin">
        <color rgb="FF000000"/>
      </top>
      <bottom/>
      <diagonal/>
    </border>
    <border>
      <left style="thin">
        <color rgb="FF9BC2E6"/>
      </left>
      <right style="thin">
        <color rgb="FF9BC2E6"/>
      </right>
      <top style="thin">
        <color rgb="FF9BC2E6"/>
      </top>
      <bottom style="thin">
        <color rgb="FF9BC2E6"/>
      </bottom>
      <diagonal/>
    </border>
    <border>
      <left style="thin">
        <color rgb="FF9BC2E6"/>
      </left>
      <right style="thin">
        <color rgb="FF9BC2E6"/>
      </right>
      <top style="thin">
        <color rgb="FF9BC2E6"/>
      </top>
      <bottom/>
      <diagonal/>
    </border>
    <border>
      <left style="thin">
        <color rgb="FF9BC2E6"/>
      </left>
      <right style="thin">
        <color rgb="FF9BC2E6"/>
      </right>
      <top/>
      <bottom/>
      <diagonal/>
    </border>
    <border>
      <left style="thin">
        <color rgb="FF9BC2E6"/>
      </left>
      <right style="thin">
        <color rgb="FF9BC2E6"/>
      </right>
      <top/>
      <bottom style="thin">
        <color rgb="FF9BC2E6"/>
      </bottom>
      <diagonal/>
    </border>
    <border>
      <left style="thin">
        <color rgb="FFBDD7EE"/>
      </left>
      <right style="thin">
        <color rgb="FFBDD7EE"/>
      </right>
      <top style="thin">
        <color rgb="FFBDD7EE"/>
      </top>
      <bottom style="thin">
        <color rgb="FFBDD7EE"/>
      </bottom>
      <diagonal/>
    </border>
    <border>
      <left style="thin">
        <color rgb="FF9BC2E6"/>
      </left>
      <right/>
      <top style="thin">
        <color rgb="FF9BC2E6"/>
      </top>
      <bottom/>
      <diagonal/>
    </border>
    <border>
      <left style="thin">
        <color rgb="FF9BC2E6"/>
      </left>
      <right/>
      <top style="thin">
        <color rgb="FFDDEBF7"/>
      </top>
      <bottom style="thin">
        <color rgb="FF9BC2E6"/>
      </bottom>
      <diagonal/>
    </border>
    <border>
      <left style="thin">
        <color rgb="FFDDEBF7"/>
      </left>
      <right style="thin">
        <color rgb="FFDDEBF7"/>
      </right>
      <top style="thin">
        <color rgb="FFDDEBF7"/>
      </top>
      <bottom style="thin">
        <color rgb="FFDDEBF7"/>
      </bottom>
      <diagonal/>
    </border>
    <border>
      <left style="thick">
        <color rgb="FF000000"/>
      </left>
      <right/>
      <top/>
      <bottom/>
      <diagonal/>
    </border>
    <border>
      <left style="thin">
        <color rgb="FF9BC2E6"/>
      </left>
      <right/>
      <top/>
      <bottom/>
      <diagonal/>
    </border>
    <border>
      <left style="thin">
        <color rgb="FFBDD7EE"/>
      </left>
      <right style="thin">
        <color rgb="FFBDD7EE"/>
      </right>
      <top/>
      <bottom/>
      <diagonal/>
    </border>
    <border>
      <left style="thin">
        <color rgb="FF8EA9DB"/>
      </left>
      <right style="thin">
        <color rgb="FF8EA9DB"/>
      </right>
      <top style="thin">
        <color rgb="FF9BC2E6"/>
      </top>
      <bottom style="thin">
        <color rgb="FF9BC2E6"/>
      </bottom>
      <diagonal/>
    </border>
    <border>
      <left style="thin">
        <color rgb="FF8EA9DB"/>
      </left>
      <right style="thin">
        <color rgb="FF8EA9DB"/>
      </right>
      <top style="thin">
        <color rgb="FF8EA9DB"/>
      </top>
      <bottom style="thin">
        <color rgb="FF8EA9DB"/>
      </bottom>
      <diagonal/>
    </border>
    <border>
      <left/>
      <right/>
      <top/>
      <bottom style="thin">
        <color rgb="FF9BC2E6"/>
      </bottom>
      <diagonal/>
    </border>
  </borders>
  <cellStyleXfs count="16">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1" applyNumberFormat="0" applyAlignment="0" applyProtection="0"/>
    <xf numFmtId="0" fontId="7" fillId="7" borderId="0" applyNumberFormat="0" applyBorder="0" applyAlignment="0" applyProtection="0"/>
    <xf numFmtId="0" fontId="8" fillId="8" borderId="0" applyNumberFormat="0" applyBorder="0" applyAlignment="0" applyProtection="0"/>
    <xf numFmtId="0" fontId="9" fillId="9" borderId="0" applyNumberFormat="0" applyBorder="0" applyAlignment="0" applyProtection="0"/>
    <xf numFmtId="0" fontId="6" fillId="10" borderId="1" applyNumberFormat="0" applyAlignment="0" applyProtection="0"/>
    <xf numFmtId="0" fontId="10" fillId="5" borderId="1" applyNumberFormat="0" applyAlignment="0" applyProtection="0"/>
    <xf numFmtId="0" fontId="11" fillId="11" borderId="0" applyNumberFormat="0" applyBorder="0" applyAlignment="0" applyProtection="0"/>
    <xf numFmtId="0" fontId="12" fillId="6" borderId="0" applyNumberFormat="0" applyBorder="0" applyAlignment="0" applyProtection="0"/>
    <xf numFmtId="0" fontId="13" fillId="12" borderId="0" applyNumberFormat="0" applyBorder="0" applyAlignment="0" applyProtection="0"/>
    <xf numFmtId="0" fontId="14" fillId="0" borderId="0" applyNumberFormat="0" applyBorder="0" applyProtection="0"/>
    <xf numFmtId="9" fontId="1" fillId="0" borderId="0" applyFont="0" applyFill="0" applyBorder="0" applyAlignment="0" applyProtection="0"/>
  </cellStyleXfs>
  <cellXfs count="251">
    <xf numFmtId="0" fontId="0" fillId="0" borderId="0" xfId="0"/>
    <xf numFmtId="0" fontId="15" fillId="13" borderId="2" xfId="0" applyFont="1" applyFill="1" applyBorder="1" applyAlignment="1">
      <alignment horizontal="center" vertical="center"/>
    </xf>
    <xf numFmtId="0" fontId="15" fillId="13" borderId="3" xfId="0" applyFont="1" applyFill="1" applyBorder="1"/>
    <xf numFmtId="0" fontId="15" fillId="13" borderId="3" xfId="0" applyFont="1" applyFill="1" applyBorder="1" applyAlignment="1">
      <alignment wrapText="1"/>
    </xf>
    <xf numFmtId="0" fontId="15" fillId="13" borderId="3" xfId="0" applyFont="1" applyFill="1" applyBorder="1" applyAlignment="1">
      <alignment vertical="top" wrapText="1"/>
    </xf>
    <xf numFmtId="0" fontId="15" fillId="13" borderId="4" xfId="0" applyFont="1" applyFill="1" applyBorder="1" applyAlignment="1">
      <alignment wrapText="1"/>
    </xf>
    <xf numFmtId="0" fontId="15" fillId="13" borderId="4" xfId="0" applyFont="1" applyFill="1" applyBorder="1" applyAlignment="1">
      <alignment vertical="top" wrapText="1"/>
    </xf>
    <xf numFmtId="0" fontId="16" fillId="0" borderId="0" xfId="0" applyFont="1"/>
    <xf numFmtId="0" fontId="16" fillId="2" borderId="2" xfId="0" applyFont="1" applyFill="1" applyBorder="1"/>
    <xf numFmtId="0" fontId="16" fillId="2" borderId="3" xfId="0" applyFont="1" applyFill="1" applyBorder="1"/>
    <xf numFmtId="0" fontId="16" fillId="2" borderId="3" xfId="0" applyFont="1" applyFill="1" applyBorder="1" applyAlignment="1">
      <alignment horizontal="center"/>
    </xf>
    <xf numFmtId="0" fontId="17" fillId="0" borderId="0" xfId="14" applyFont="1" applyProtection="1"/>
    <xf numFmtId="0" fontId="16" fillId="2" borderId="3" xfId="0" applyFont="1" applyFill="1" applyBorder="1" applyAlignment="1">
      <alignment wrapText="1"/>
    </xf>
    <xf numFmtId="0" fontId="16" fillId="2" borderId="3" xfId="0" applyFont="1" applyFill="1" applyBorder="1" applyAlignment="1">
      <alignment vertical="top" wrapText="1"/>
    </xf>
    <xf numFmtId="0" fontId="16" fillId="2" borderId="4" xfId="0" applyFont="1" applyFill="1" applyBorder="1" applyAlignment="1">
      <alignment wrapText="1"/>
    </xf>
    <xf numFmtId="0" fontId="16" fillId="0" borderId="2" xfId="0" applyFont="1" applyBorder="1"/>
    <xf numFmtId="0" fontId="16" fillId="0" borderId="3" xfId="0" applyFont="1" applyBorder="1"/>
    <xf numFmtId="0" fontId="16" fillId="0" borderId="3" xfId="0" applyFont="1" applyBorder="1" applyAlignment="1">
      <alignment horizontal="center"/>
    </xf>
    <xf numFmtId="0" fontId="16" fillId="0" borderId="3" xfId="0" applyFont="1" applyBorder="1" applyAlignment="1">
      <alignment wrapText="1"/>
    </xf>
    <xf numFmtId="0" fontId="16" fillId="0" borderId="3" xfId="0" applyFont="1" applyBorder="1" applyAlignment="1">
      <alignment vertical="top" wrapText="1"/>
    </xf>
    <xf numFmtId="0" fontId="16" fillId="0" borderId="4" xfId="0" applyFont="1" applyBorder="1" applyAlignment="1">
      <alignment wrapText="1"/>
    </xf>
    <xf numFmtId="0" fontId="16" fillId="2" borderId="2" xfId="0" applyFont="1" applyFill="1" applyBorder="1" applyAlignment="1">
      <alignment horizontal="right" vertical="center"/>
    </xf>
    <xf numFmtId="0" fontId="16" fillId="2" borderId="3" xfId="0" applyFont="1" applyFill="1" applyBorder="1" applyAlignment="1">
      <alignment horizontal="left" vertical="top"/>
    </xf>
    <xf numFmtId="0" fontId="17" fillId="0" borderId="0" xfId="14" applyFont="1" applyAlignment="1" applyProtection="1">
      <alignment horizontal="left" vertical="top"/>
    </xf>
    <xf numFmtId="0" fontId="16" fillId="2" borderId="3" xfId="0" applyFont="1" applyFill="1" applyBorder="1" applyAlignment="1">
      <alignment horizontal="left" vertical="top" wrapText="1"/>
    </xf>
    <xf numFmtId="0" fontId="16" fillId="2" borderId="4" xfId="0" applyFont="1" applyFill="1" applyBorder="1" applyAlignment="1">
      <alignment horizontal="left" vertical="top" wrapText="1"/>
    </xf>
    <xf numFmtId="0" fontId="16" fillId="0" borderId="0" xfId="0" applyFont="1" applyAlignment="1">
      <alignment horizontal="left" vertical="top"/>
    </xf>
    <xf numFmtId="0" fontId="16" fillId="0" borderId="2" xfId="0" applyFont="1" applyBorder="1" applyAlignment="1">
      <alignment horizontal="right" vertical="center"/>
    </xf>
    <xf numFmtId="0" fontId="16" fillId="0" borderId="3" xfId="0" applyFont="1" applyBorder="1" applyAlignment="1">
      <alignment horizontal="left" vertical="top"/>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0" fontId="16" fillId="2" borderId="4" xfId="0" applyFont="1" applyFill="1" applyBorder="1"/>
    <xf numFmtId="0" fontId="14" fillId="0" borderId="0" xfId="14" applyProtection="1"/>
    <xf numFmtId="0" fontId="17" fillId="2" borderId="3" xfId="14" applyFont="1" applyFill="1" applyBorder="1" applyProtection="1"/>
    <xf numFmtId="0" fontId="16" fillId="0" borderId="0" xfId="0" applyFont="1" applyAlignment="1">
      <alignment wrapText="1"/>
    </xf>
    <xf numFmtId="0" fontId="16" fillId="0" borderId="0" xfId="0" applyFont="1" applyAlignment="1">
      <alignment vertical="top" wrapText="1"/>
    </xf>
    <xf numFmtId="0" fontId="16" fillId="0" borderId="4" xfId="0" applyFont="1" applyBorder="1"/>
    <xf numFmtId="0" fontId="17" fillId="0" borderId="3" xfId="14" applyFont="1" applyBorder="1" applyProtection="1"/>
    <xf numFmtId="0" fontId="16" fillId="0" borderId="0" xfId="0" applyFont="1" applyAlignment="1">
      <alignment horizontal="right" vertical="center"/>
    </xf>
    <xf numFmtId="0" fontId="18" fillId="13" borderId="5" xfId="0" applyFont="1" applyFill="1" applyBorder="1" applyAlignment="1">
      <alignment horizontal="left"/>
    </xf>
    <xf numFmtId="0" fontId="18" fillId="13" borderId="5" xfId="0" applyFont="1" applyFill="1" applyBorder="1" applyAlignment="1">
      <alignment wrapText="1"/>
    </xf>
    <xf numFmtId="0" fontId="18" fillId="13" borderId="0" xfId="0" applyFont="1" applyFill="1" applyAlignment="1">
      <alignment wrapText="1"/>
    </xf>
    <xf numFmtId="0" fontId="18" fillId="13" borderId="6" xfId="0" applyFont="1" applyFill="1" applyBorder="1" applyAlignment="1">
      <alignment wrapText="1"/>
    </xf>
    <xf numFmtId="0" fontId="18" fillId="13" borderId="5" xfId="0" applyFont="1" applyFill="1" applyBorder="1" applyAlignment="1">
      <alignment horizontal="left" wrapText="1"/>
    </xf>
    <xf numFmtId="0" fontId="0" fillId="14" borderId="7" xfId="0" applyFill="1" applyBorder="1" applyAlignment="1">
      <alignment horizontal="left" vertical="center"/>
    </xf>
    <xf numFmtId="0" fontId="19" fillId="14" borderId="7" xfId="0" applyFont="1" applyFill="1" applyBorder="1" applyAlignment="1">
      <alignment wrapText="1"/>
    </xf>
    <xf numFmtId="0" fontId="20" fillId="14" borderId="3" xfId="0" applyFont="1" applyFill="1" applyBorder="1" applyAlignment="1">
      <alignment wrapText="1"/>
    </xf>
    <xf numFmtId="0" fontId="16" fillId="14" borderId="3" xfId="0" applyFont="1" applyFill="1" applyBorder="1" applyAlignment="1">
      <alignment wrapText="1"/>
    </xf>
    <xf numFmtId="0" fontId="0" fillId="14" borderId="7" xfId="0" applyFill="1" applyBorder="1" applyAlignment="1">
      <alignment wrapText="1"/>
    </xf>
    <xf numFmtId="0" fontId="21" fillId="14" borderId="7" xfId="0" applyFont="1" applyFill="1" applyBorder="1" applyAlignment="1">
      <alignment wrapText="1"/>
    </xf>
    <xf numFmtId="0" fontId="0" fillId="14" borderId="7" xfId="0" applyFill="1" applyBorder="1"/>
    <xf numFmtId="0" fontId="16" fillId="14" borderId="7" xfId="0" applyFont="1" applyFill="1" applyBorder="1"/>
    <xf numFmtId="0" fontId="21" fillId="14" borderId="7" xfId="0" applyFont="1" applyFill="1" applyBorder="1" applyAlignment="1">
      <alignment horizontal="left" wrapText="1"/>
    </xf>
    <xf numFmtId="0" fontId="16" fillId="14" borderId="4" xfId="0" applyFont="1" applyFill="1" applyBorder="1" applyAlignment="1">
      <alignment wrapText="1"/>
    </xf>
    <xf numFmtId="0" fontId="16" fillId="14" borderId="3" xfId="0" applyFont="1" applyFill="1" applyBorder="1" applyAlignment="1">
      <alignment vertical="center" wrapText="1"/>
    </xf>
    <xf numFmtId="0" fontId="16" fillId="14" borderId="7" xfId="0" applyFont="1" applyFill="1" applyBorder="1" applyAlignment="1">
      <alignment wrapText="1"/>
    </xf>
    <xf numFmtId="0" fontId="16" fillId="14" borderId="4" xfId="0" applyFont="1" applyFill="1" applyBorder="1" applyAlignment="1">
      <alignment horizontal="left" wrapText="1"/>
    </xf>
    <xf numFmtId="0" fontId="0" fillId="14" borderId="8" xfId="0" applyFill="1" applyBorder="1" applyAlignment="1">
      <alignment horizontal="left" vertical="center"/>
    </xf>
    <xf numFmtId="0" fontId="0" fillId="14" borderId="9" xfId="0" applyFill="1" applyBorder="1" applyAlignment="1">
      <alignment horizontal="left" vertical="center"/>
    </xf>
    <xf numFmtId="0" fontId="21" fillId="14" borderId="8" xfId="0" applyFont="1" applyFill="1" applyBorder="1" applyAlignment="1">
      <alignment horizontal="left" wrapText="1"/>
    </xf>
    <xf numFmtId="0" fontId="0" fillId="14" borderId="0" xfId="0" applyFill="1"/>
    <xf numFmtId="0" fontId="0" fillId="14" borderId="9" xfId="0" applyFill="1" applyBorder="1" applyAlignment="1">
      <alignment vertical="center"/>
    </xf>
    <xf numFmtId="0" fontId="21" fillId="14" borderId="8" xfId="0" applyFont="1" applyFill="1" applyBorder="1" applyAlignment="1">
      <alignment vertical="center" wrapText="1"/>
    </xf>
    <xf numFmtId="0" fontId="21" fillId="14" borderId="9" xfId="0" applyFont="1" applyFill="1" applyBorder="1" applyAlignment="1">
      <alignment vertical="center" wrapText="1"/>
    </xf>
    <xf numFmtId="0" fontId="0" fillId="14" borderId="8" xfId="0" applyFill="1" applyBorder="1" applyAlignment="1">
      <alignment wrapText="1"/>
    </xf>
    <xf numFmtId="0" fontId="0" fillId="14" borderId="7" xfId="0" applyFill="1" applyBorder="1" applyAlignment="1">
      <alignment vertical="center"/>
    </xf>
    <xf numFmtId="0" fontId="13" fillId="14" borderId="7" xfId="0" applyFont="1" applyFill="1" applyBorder="1" applyAlignment="1">
      <alignment wrapText="1"/>
    </xf>
    <xf numFmtId="0" fontId="0" fillId="14" borderId="3" xfId="0" applyFill="1" applyBorder="1"/>
    <xf numFmtId="0" fontId="21" fillId="14" borderId="7" xfId="0" applyFont="1" applyFill="1" applyBorder="1"/>
    <xf numFmtId="0" fontId="0" fillId="14" borderId="3" xfId="0" applyFill="1" applyBorder="1" applyAlignment="1">
      <alignment horizontal="left" vertical="center"/>
    </xf>
    <xf numFmtId="0" fontId="13" fillId="14" borderId="3" xfId="0" applyFont="1" applyFill="1" applyBorder="1" applyAlignment="1">
      <alignment wrapText="1"/>
    </xf>
    <xf numFmtId="0" fontId="16" fillId="14" borderId="4" xfId="0" applyFont="1" applyFill="1" applyBorder="1"/>
    <xf numFmtId="0" fontId="0" fillId="14" borderId="8" xfId="0" applyFill="1" applyBorder="1"/>
    <xf numFmtId="0" fontId="20" fillId="14" borderId="7" xfId="0" applyFont="1" applyFill="1" applyBorder="1" applyAlignment="1">
      <alignment wrapText="1"/>
    </xf>
    <xf numFmtId="0" fontId="16" fillId="14" borderId="0" xfId="0" applyFont="1" applyFill="1" applyAlignment="1">
      <alignment horizontal="left" wrapText="1"/>
    </xf>
    <xf numFmtId="0" fontId="0" fillId="14" borderId="4" xfId="0" applyFill="1" applyBorder="1"/>
    <xf numFmtId="0" fontId="16" fillId="14" borderId="2" xfId="0" applyFont="1" applyFill="1" applyBorder="1" applyAlignment="1">
      <alignment wrapText="1"/>
    </xf>
    <xf numFmtId="0" fontId="21" fillId="14" borderId="4" xfId="0" applyFont="1" applyFill="1" applyBorder="1" applyAlignment="1">
      <alignment wrapText="1"/>
    </xf>
    <xf numFmtId="0" fontId="16" fillId="14" borderId="0" xfId="0" applyFont="1" applyFill="1" applyAlignment="1">
      <alignment wrapText="1"/>
    </xf>
    <xf numFmtId="0" fontId="22" fillId="14" borderId="7" xfId="0" applyFont="1" applyFill="1" applyBorder="1" applyAlignment="1">
      <alignment horizontal="left" vertical="center" wrapText="1"/>
    </xf>
    <xf numFmtId="0" fontId="22" fillId="14" borderId="10" xfId="0" applyFont="1" applyFill="1" applyBorder="1" applyAlignment="1">
      <alignment horizontal="left" vertical="center" wrapText="1"/>
    </xf>
    <xf numFmtId="0" fontId="21" fillId="14" borderId="9" xfId="0" applyFont="1" applyFill="1" applyBorder="1" applyAlignment="1">
      <alignment horizontal="left" wrapText="1"/>
    </xf>
    <xf numFmtId="0" fontId="0" fillId="14" borderId="8" xfId="0" applyFill="1" applyBorder="1" applyAlignment="1">
      <alignment vertical="center" wrapText="1"/>
    </xf>
    <xf numFmtId="0" fontId="21" fillId="14" borderId="10" xfId="0" applyFont="1" applyFill="1" applyBorder="1" applyAlignment="1">
      <alignment vertical="center" wrapText="1"/>
    </xf>
    <xf numFmtId="0" fontId="21" fillId="14" borderId="7" xfId="0" applyFont="1" applyFill="1" applyBorder="1" applyAlignment="1">
      <alignment vertical="center" wrapText="1"/>
    </xf>
    <xf numFmtId="0" fontId="19" fillId="14" borderId="8" xfId="0" applyFont="1" applyFill="1" applyBorder="1" applyAlignment="1">
      <alignment wrapText="1"/>
    </xf>
    <xf numFmtId="0" fontId="13" fillId="14" borderId="8" xfId="0" applyFont="1" applyFill="1" applyBorder="1" applyAlignment="1">
      <alignment wrapText="1"/>
    </xf>
    <xf numFmtId="0" fontId="16" fillId="14" borderId="8" xfId="0" applyFont="1" applyFill="1" applyBorder="1" applyAlignment="1">
      <alignment wrapText="1"/>
    </xf>
    <xf numFmtId="0" fontId="21" fillId="14" borderId="8" xfId="0" applyFont="1" applyFill="1" applyBorder="1" applyAlignment="1">
      <alignment wrapText="1"/>
    </xf>
    <xf numFmtId="0" fontId="16" fillId="14" borderId="8" xfId="0" applyFont="1" applyFill="1" applyBorder="1"/>
    <xf numFmtId="0" fontId="0" fillId="0" borderId="7" xfId="0" applyBorder="1"/>
    <xf numFmtId="0" fontId="0" fillId="14" borderId="3" xfId="0" applyFill="1" applyBorder="1" applyAlignment="1">
      <alignment vertical="center"/>
    </xf>
    <xf numFmtId="0" fontId="21" fillId="14" borderId="3" xfId="0" applyFont="1" applyFill="1" applyBorder="1" applyAlignment="1">
      <alignment wrapText="1"/>
    </xf>
    <xf numFmtId="0" fontId="0" fillId="0" borderId="4" xfId="0" applyBorder="1"/>
    <xf numFmtId="0" fontId="19" fillId="14" borderId="3" xfId="0" applyFont="1" applyFill="1" applyBorder="1" applyAlignment="1">
      <alignment wrapText="1"/>
    </xf>
    <xf numFmtId="0" fontId="16" fillId="14" borderId="5" xfId="0" applyFont="1" applyFill="1" applyBorder="1" applyAlignment="1">
      <alignment wrapText="1"/>
    </xf>
    <xf numFmtId="0" fontId="0" fillId="14" borderId="3" xfId="0" applyFill="1" applyBorder="1" applyAlignment="1">
      <alignment wrapText="1"/>
    </xf>
    <xf numFmtId="0" fontId="21" fillId="14" borderId="5" xfId="0" applyFont="1" applyFill="1" applyBorder="1" applyAlignment="1">
      <alignment horizontal="left" wrapText="1"/>
    </xf>
    <xf numFmtId="0" fontId="0" fillId="14" borderId="8" xfId="0" applyFill="1" applyBorder="1" applyAlignment="1">
      <alignment vertical="center"/>
    </xf>
    <xf numFmtId="0" fontId="0" fillId="2" borderId="8" xfId="0" applyFill="1" applyBorder="1" applyAlignment="1">
      <alignment vertical="center"/>
    </xf>
    <xf numFmtId="0" fontId="19" fillId="2" borderId="8" xfId="0" applyFont="1" applyFill="1" applyBorder="1" applyAlignment="1">
      <alignment wrapText="1"/>
    </xf>
    <xf numFmtId="0" fontId="13" fillId="2" borderId="8" xfId="0" applyFont="1" applyFill="1" applyBorder="1" applyAlignment="1">
      <alignment wrapText="1"/>
    </xf>
    <xf numFmtId="0" fontId="16" fillId="2" borderId="8" xfId="0" applyFont="1" applyFill="1" applyBorder="1" applyAlignment="1">
      <alignment wrapText="1"/>
    </xf>
    <xf numFmtId="0" fontId="0" fillId="2" borderId="8" xfId="0" applyFill="1" applyBorder="1" applyAlignment="1">
      <alignment wrapText="1"/>
    </xf>
    <xf numFmtId="0" fontId="21" fillId="2" borderId="8" xfId="0" applyFont="1" applyFill="1" applyBorder="1" applyAlignment="1">
      <alignment wrapText="1"/>
    </xf>
    <xf numFmtId="0" fontId="16" fillId="2" borderId="8" xfId="0" applyFont="1" applyFill="1" applyBorder="1"/>
    <xf numFmtId="0" fontId="0" fillId="2" borderId="8" xfId="0" applyFill="1" applyBorder="1"/>
    <xf numFmtId="0" fontId="21" fillId="2" borderId="8" xfId="0" applyFont="1" applyFill="1" applyBorder="1" applyAlignment="1">
      <alignment horizontal="left" wrapText="1"/>
    </xf>
    <xf numFmtId="0" fontId="23" fillId="0" borderId="0" xfId="0" applyFont="1" applyAlignment="1">
      <alignment horizontal="left" vertical="center"/>
    </xf>
    <xf numFmtId="0" fontId="19" fillId="0" borderId="0" xfId="0" applyFont="1" applyAlignment="1">
      <alignment wrapText="1"/>
    </xf>
    <xf numFmtId="0" fontId="13" fillId="0" borderId="0" xfId="0" applyFont="1" applyAlignment="1">
      <alignment wrapText="1"/>
    </xf>
    <xf numFmtId="0" fontId="0" fillId="0" borderId="0" xfId="0" applyAlignment="1">
      <alignment wrapText="1"/>
    </xf>
    <xf numFmtId="0" fontId="21" fillId="0" borderId="0" xfId="0" applyFont="1" applyAlignment="1">
      <alignment wrapText="1"/>
    </xf>
    <xf numFmtId="0" fontId="21" fillId="0" borderId="0" xfId="0" applyFont="1" applyAlignment="1">
      <alignment horizontal="left" wrapText="1"/>
    </xf>
    <xf numFmtId="0" fontId="0" fillId="0" borderId="0" xfId="0" applyAlignment="1">
      <alignment horizontal="left" vertical="center"/>
    </xf>
    <xf numFmtId="0" fontId="15" fillId="13" borderId="0" xfId="0" applyFont="1" applyFill="1" applyAlignment="1">
      <alignment wrapText="1"/>
    </xf>
    <xf numFmtId="0" fontId="15" fillId="15" borderId="6" xfId="0" applyFont="1" applyFill="1" applyBorder="1" applyAlignment="1">
      <alignment vertical="center" wrapText="1"/>
    </xf>
    <xf numFmtId="0" fontId="15" fillId="15" borderId="0" xfId="0" applyFont="1" applyFill="1" applyAlignment="1">
      <alignment vertical="center" wrapText="1"/>
    </xf>
    <xf numFmtId="0" fontId="15" fillId="15" borderId="6" xfId="0" applyFont="1" applyFill="1" applyBorder="1" applyAlignment="1">
      <alignment horizontal="left" vertical="center" wrapText="1"/>
    </xf>
    <xf numFmtId="0" fontId="15" fillId="15" borderId="0" xfId="0" applyFont="1" applyFill="1" applyAlignment="1">
      <alignment horizontal="left" vertical="center" wrapText="1"/>
    </xf>
    <xf numFmtId="0" fontId="15" fillId="15" borderId="11" xfId="0" applyFont="1" applyFill="1" applyBorder="1" applyAlignment="1">
      <alignment horizontal="left" vertical="center" wrapText="1"/>
    </xf>
    <xf numFmtId="0" fontId="16" fillId="0" borderId="0" xfId="0" applyFont="1" applyAlignment="1">
      <alignment vertical="center" wrapText="1"/>
    </xf>
    <xf numFmtId="0" fontId="16" fillId="14" borderId="7" xfId="0" applyFont="1" applyFill="1" applyBorder="1" applyAlignment="1">
      <alignment horizontal="left" vertical="center"/>
    </xf>
    <xf numFmtId="0" fontId="16" fillId="14" borderId="3" xfId="0" applyFont="1" applyFill="1" applyBorder="1" applyAlignment="1">
      <alignment horizontal="left" wrapText="1"/>
    </xf>
    <xf numFmtId="0" fontId="16" fillId="14" borderId="11" xfId="0" applyFont="1" applyFill="1" applyBorder="1" applyAlignment="1">
      <alignment horizontal="left" wrapText="1"/>
    </xf>
    <xf numFmtId="0" fontId="16" fillId="14" borderId="2" xfId="0" applyFont="1" applyFill="1" applyBorder="1" applyAlignment="1">
      <alignment horizontal="left" wrapText="1"/>
    </xf>
    <xf numFmtId="0" fontId="16" fillId="14" borderId="7" xfId="0" applyFont="1" applyFill="1" applyBorder="1" applyAlignment="1">
      <alignment vertical="center"/>
    </xf>
    <xf numFmtId="3" fontId="16" fillId="14" borderId="11" xfId="0" applyNumberFormat="1" applyFont="1" applyFill="1" applyBorder="1" applyAlignment="1">
      <alignment horizontal="left" wrapText="1"/>
    </xf>
    <xf numFmtId="0" fontId="24" fillId="14" borderId="0" xfId="0" applyFont="1" applyFill="1" applyAlignment="1">
      <alignment wrapText="1"/>
    </xf>
    <xf numFmtId="0" fontId="16" fillId="14" borderId="12" xfId="0" applyFont="1" applyFill="1" applyBorder="1" applyAlignment="1">
      <alignment horizontal="left" wrapText="1"/>
    </xf>
    <xf numFmtId="0" fontId="16" fillId="14" borderId="13" xfId="0" applyFont="1" applyFill="1" applyBorder="1" applyAlignment="1">
      <alignment horizontal="left" wrapText="1"/>
    </xf>
    <xf numFmtId="0" fontId="16" fillId="14" borderId="8" xfId="0" applyFont="1" applyFill="1" applyBorder="1" applyAlignment="1">
      <alignment horizontal="left" vertical="center"/>
    </xf>
    <xf numFmtId="0" fontId="16" fillId="14" borderId="7" xfId="0" applyFont="1" applyFill="1" applyBorder="1" applyAlignment="1">
      <alignment horizontal="left" vertical="center" wrapText="1"/>
    </xf>
    <xf numFmtId="0" fontId="16" fillId="14" borderId="2" xfId="0" applyFont="1" applyFill="1" applyBorder="1" applyAlignment="1">
      <alignment horizontal="left" vertical="center" wrapText="1"/>
    </xf>
    <xf numFmtId="0" fontId="16" fillId="14" borderId="14" xfId="0" applyFont="1" applyFill="1" applyBorder="1" applyAlignment="1">
      <alignment horizontal="left" wrapText="1"/>
    </xf>
    <xf numFmtId="0" fontId="16" fillId="14" borderId="0" xfId="0" applyFont="1" applyFill="1"/>
    <xf numFmtId="0" fontId="16" fillId="14" borderId="14" xfId="0" applyFont="1" applyFill="1" applyBorder="1"/>
    <xf numFmtId="0" fontId="16" fillId="14" borderId="3" xfId="0" applyFont="1" applyFill="1" applyBorder="1"/>
    <xf numFmtId="0" fontId="16" fillId="14" borderId="14" xfId="0" applyFont="1" applyFill="1" applyBorder="1" applyAlignment="1">
      <alignment horizontal="left"/>
    </xf>
    <xf numFmtId="0" fontId="16" fillId="14" borderId="5" xfId="0" applyFont="1" applyFill="1" applyBorder="1"/>
    <xf numFmtId="0" fontId="16" fillId="14" borderId="8" xfId="0" applyFont="1" applyFill="1" applyBorder="1" applyAlignment="1">
      <alignment vertical="center"/>
    </xf>
    <xf numFmtId="0" fontId="16" fillId="0" borderId="0" xfId="0" applyFont="1" applyAlignment="1">
      <alignment horizontal="left" wrapText="1"/>
    </xf>
    <xf numFmtId="0" fontId="15" fillId="16" borderId="6" xfId="0" applyFont="1" applyFill="1" applyBorder="1" applyAlignment="1">
      <alignment wrapText="1"/>
    </xf>
    <xf numFmtId="0" fontId="0" fillId="0" borderId="7" xfId="0" applyBorder="1" applyAlignment="1">
      <alignment wrapText="1"/>
    </xf>
    <xf numFmtId="0" fontId="25" fillId="14" borderId="0" xfId="0" applyFont="1" applyFill="1"/>
    <xf numFmtId="0" fontId="0" fillId="0" borderId="8" xfId="0" applyBorder="1" applyAlignment="1">
      <alignment wrapText="1"/>
    </xf>
    <xf numFmtId="0" fontId="0" fillId="0" borderId="10" xfId="0" applyBorder="1" applyAlignment="1">
      <alignment wrapText="1"/>
    </xf>
    <xf numFmtId="0" fontId="0" fillId="14" borderId="10" xfId="0" applyFill="1" applyBorder="1" applyAlignment="1">
      <alignment wrapText="1"/>
    </xf>
    <xf numFmtId="0" fontId="0" fillId="14" borderId="0" xfId="0" applyFill="1" applyAlignment="1">
      <alignment wrapText="1"/>
    </xf>
    <xf numFmtId="0" fontId="16" fillId="0" borderId="7" xfId="0" applyFont="1" applyBorder="1" applyAlignment="1">
      <alignment wrapText="1"/>
    </xf>
    <xf numFmtId="0" fontId="21" fillId="0" borderId="0" xfId="0" applyFont="1"/>
    <xf numFmtId="0" fontId="26" fillId="13" borderId="5" xfId="0" applyFont="1" applyFill="1" applyBorder="1" applyAlignment="1">
      <alignment wrapText="1"/>
    </xf>
    <xf numFmtId="0" fontId="22" fillId="2" borderId="7" xfId="0" applyFont="1" applyFill="1" applyBorder="1"/>
    <xf numFmtId="0" fontId="22" fillId="0" borderId="0" xfId="0" applyFont="1"/>
    <xf numFmtId="10" fontId="0" fillId="0" borderId="0" xfId="15" applyNumberFormat="1" applyFont="1" applyAlignment="1">
      <alignment horizontal="left"/>
    </xf>
    <xf numFmtId="0" fontId="22" fillId="0" borderId="7" xfId="0" applyFont="1" applyBorder="1" applyAlignment="1">
      <alignment wrapText="1"/>
    </xf>
    <xf numFmtId="0" fontId="22" fillId="14" borderId="7" xfId="0" applyFont="1" applyFill="1" applyBorder="1" applyAlignment="1">
      <alignment wrapText="1"/>
    </xf>
    <xf numFmtId="0" fontId="22" fillId="14" borderId="7" xfId="0" applyFont="1" applyFill="1" applyBorder="1"/>
    <xf numFmtId="0" fontId="27" fillId="0" borderId="0" xfId="0" applyFont="1"/>
    <xf numFmtId="10" fontId="21" fillId="0" borderId="0" xfId="15" applyNumberFormat="1" applyFont="1" applyAlignment="1">
      <alignment horizontal="left"/>
    </xf>
    <xf numFmtId="0" fontId="28" fillId="16" borderId="6" xfId="0" applyFont="1" applyFill="1" applyBorder="1" applyAlignment="1">
      <alignment wrapText="1"/>
    </xf>
    <xf numFmtId="0" fontId="28" fillId="16" borderId="0" xfId="0" applyFont="1" applyFill="1" applyAlignment="1">
      <alignment wrapText="1"/>
    </xf>
    <xf numFmtId="0" fontId="28" fillId="16" borderId="15" xfId="0" applyFont="1" applyFill="1" applyBorder="1" applyAlignment="1">
      <alignment wrapText="1"/>
    </xf>
    <xf numFmtId="0" fontId="16" fillId="17" borderId="14" xfId="0" applyFont="1" applyFill="1" applyBorder="1" applyAlignment="1">
      <alignment wrapText="1"/>
    </xf>
    <xf numFmtId="0" fontId="29" fillId="17" borderId="14" xfId="0" applyFont="1" applyFill="1" applyBorder="1"/>
    <xf numFmtId="0" fontId="0" fillId="17" borderId="14" xfId="0" applyFill="1" applyBorder="1"/>
    <xf numFmtId="0" fontId="16" fillId="17" borderId="14" xfId="0" applyFont="1" applyFill="1" applyBorder="1" applyAlignment="1">
      <alignment horizontal="left" wrapText="1"/>
    </xf>
    <xf numFmtId="0" fontId="16" fillId="17" borderId="14" xfId="0" applyFont="1" applyFill="1" applyBorder="1"/>
    <xf numFmtId="0" fontId="16" fillId="17" borderId="14" xfId="0" applyFont="1" applyFill="1" applyBorder="1" applyAlignment="1">
      <alignment horizontal="left"/>
    </xf>
    <xf numFmtId="0" fontId="0" fillId="10" borderId="0" xfId="0" applyFill="1"/>
    <xf numFmtId="0" fontId="22" fillId="0" borderId="0" xfId="0" applyFont="1" applyAlignment="1">
      <alignment horizontal="left" wrapText="1"/>
    </xf>
    <xf numFmtId="0" fontId="0" fillId="5" borderId="0" xfId="0" applyFill="1"/>
    <xf numFmtId="0" fontId="30" fillId="17" borderId="16" xfId="0" applyFont="1" applyFill="1" applyBorder="1" applyAlignment="1">
      <alignment horizontal="left" wrapText="1"/>
    </xf>
    <xf numFmtId="0" fontId="30" fillId="17" borderId="0" xfId="0" applyFont="1" applyFill="1" applyAlignment="1">
      <alignment horizontal="left" wrapText="1"/>
    </xf>
    <xf numFmtId="0" fontId="30" fillId="0" borderId="0" xfId="0" applyFont="1"/>
    <xf numFmtId="0" fontId="0" fillId="17" borderId="0" xfId="0" applyFill="1"/>
    <xf numFmtId="0" fontId="31" fillId="0" borderId="0" xfId="0" applyFont="1" applyAlignment="1">
      <alignment horizontal="left" vertical="center"/>
    </xf>
    <xf numFmtId="0" fontId="16" fillId="0" borderId="0" xfId="0" applyFont="1" applyAlignment="1">
      <alignment horizontal="left" vertical="center"/>
    </xf>
    <xf numFmtId="0" fontId="15" fillId="13" borderId="6" xfId="0" applyFont="1" applyFill="1" applyBorder="1" applyAlignment="1">
      <alignment horizontal="left" vertical="center" wrapText="1"/>
    </xf>
    <xf numFmtId="0" fontId="15" fillId="13" borderId="5" xfId="0" applyFont="1" applyFill="1" applyBorder="1" applyAlignment="1">
      <alignment horizontal="left" vertical="center" wrapText="1"/>
    </xf>
    <xf numFmtId="0" fontId="15" fillId="13" borderId="11" xfId="0" applyFont="1" applyFill="1" applyBorder="1" applyAlignment="1">
      <alignment horizontal="left" vertical="center" wrapText="1"/>
    </xf>
    <xf numFmtId="0" fontId="16" fillId="14" borderId="11" xfId="0" applyFont="1" applyFill="1" applyBorder="1" applyAlignment="1">
      <alignment wrapText="1"/>
    </xf>
    <xf numFmtId="2" fontId="34" fillId="0" borderId="11" xfId="0" applyNumberFormat="1" applyFont="1" applyBorder="1" applyAlignment="1">
      <alignment wrapText="1"/>
    </xf>
    <xf numFmtId="0" fontId="34" fillId="0" borderId="11" xfId="0" applyFont="1" applyBorder="1" applyAlignment="1">
      <alignment wrapText="1"/>
    </xf>
    <xf numFmtId="0" fontId="16" fillId="14" borderId="3" xfId="0" applyFont="1" applyFill="1" applyBorder="1" applyAlignment="1">
      <alignment horizontal="left" vertical="center"/>
    </xf>
    <xf numFmtId="0" fontId="36" fillId="14" borderId="3" xfId="0" applyFont="1" applyFill="1" applyBorder="1" applyAlignment="1">
      <alignment horizontal="left" vertical="center"/>
    </xf>
    <xf numFmtId="0" fontId="36" fillId="14" borderId="2" xfId="0" applyFont="1" applyFill="1" applyBorder="1" applyAlignment="1">
      <alignment horizontal="left" wrapText="1"/>
    </xf>
    <xf numFmtId="0" fontId="36" fillId="14" borderId="11" xfId="0" applyFont="1" applyFill="1" applyBorder="1" applyAlignment="1">
      <alignment horizontal="left" wrapText="1"/>
    </xf>
    <xf numFmtId="0" fontId="37" fillId="0" borderId="0" xfId="0" applyFont="1"/>
    <xf numFmtId="0" fontId="38" fillId="0" borderId="0" xfId="0" applyFont="1"/>
    <xf numFmtId="0" fontId="16" fillId="14" borderId="17" xfId="0" applyFont="1" applyFill="1" applyBorder="1" applyAlignment="1">
      <alignment horizontal="left" wrapText="1"/>
    </xf>
    <xf numFmtId="0" fontId="34" fillId="0" borderId="0" xfId="0" applyFont="1" applyAlignment="1">
      <alignment horizontal="left" wrapText="1"/>
    </xf>
    <xf numFmtId="0" fontId="16" fillId="14" borderId="0" xfId="0" applyFont="1" applyFill="1" applyAlignment="1">
      <alignment horizontal="left"/>
    </xf>
    <xf numFmtId="0" fontId="16" fillId="0" borderId="11" xfId="0" applyFont="1" applyBorder="1" applyAlignment="1">
      <alignment horizontal="left" wrapText="1"/>
    </xf>
    <xf numFmtId="0" fontId="16" fillId="2" borderId="8" xfId="0" applyFont="1" applyFill="1" applyBorder="1" applyAlignment="1">
      <alignment vertical="center"/>
    </xf>
    <xf numFmtId="0" fontId="16" fillId="0" borderId="0" xfId="0" applyFont="1" applyAlignment="1">
      <alignment horizontal="left" vertical="center" wrapText="1"/>
    </xf>
    <xf numFmtId="0" fontId="0" fillId="14" borderId="0" xfId="0" applyFill="1" applyAlignment="1">
      <alignment horizontal="left"/>
    </xf>
    <xf numFmtId="0" fontId="16" fillId="0" borderId="0" xfId="0" applyFont="1" applyAlignment="1">
      <alignment horizontal="left"/>
    </xf>
    <xf numFmtId="0" fontId="16" fillId="2" borderId="7" xfId="0" applyFont="1" applyFill="1" applyBorder="1" applyAlignment="1">
      <alignment horizontal="left" vertical="center"/>
    </xf>
    <xf numFmtId="0" fontId="16" fillId="0" borderId="3" xfId="0" applyFont="1" applyBorder="1" applyAlignment="1">
      <alignment horizontal="left" vertical="center"/>
    </xf>
    <xf numFmtId="0" fontId="16" fillId="2" borderId="3" xfId="0" applyFont="1" applyFill="1" applyBorder="1" applyAlignment="1">
      <alignment horizontal="left" vertical="center"/>
    </xf>
    <xf numFmtId="0" fontId="16" fillId="2" borderId="7" xfId="0" applyFont="1" applyFill="1" applyBorder="1"/>
    <xf numFmtId="0" fontId="29" fillId="18" borderId="3" xfId="0" applyFont="1" applyFill="1" applyBorder="1" applyAlignment="1">
      <alignment wrapText="1"/>
    </xf>
    <xf numFmtId="0" fontId="29" fillId="0" borderId="0" xfId="0" applyFont="1" applyAlignment="1">
      <alignment horizontal="right" textRotation="45"/>
    </xf>
    <xf numFmtId="0" fontId="29" fillId="0" borderId="0" xfId="0" applyFont="1" applyAlignment="1">
      <alignment textRotation="45"/>
    </xf>
    <xf numFmtId="0" fontId="29" fillId="0" borderId="0" xfId="0" applyFont="1"/>
    <xf numFmtId="0" fontId="29" fillId="14" borderId="3" xfId="0" applyFont="1" applyFill="1" applyBorder="1" applyAlignment="1">
      <alignment wrapText="1"/>
    </xf>
    <xf numFmtId="0" fontId="29" fillId="0" borderId="0" xfId="0" applyFont="1" applyAlignment="1">
      <alignment horizontal="right" wrapText="1"/>
    </xf>
    <xf numFmtId="0" fontId="29" fillId="0" borderId="0" xfId="0" applyFont="1" applyAlignment="1">
      <alignment wrapText="1"/>
    </xf>
    <xf numFmtId="0" fontId="39" fillId="0" borderId="0" xfId="0" applyFont="1"/>
    <xf numFmtId="0" fontId="40" fillId="0" borderId="0" xfId="0" applyFont="1"/>
    <xf numFmtId="0" fontId="29" fillId="14" borderId="3" xfId="0" applyFont="1" applyFill="1" applyBorder="1"/>
    <xf numFmtId="0" fontId="21" fillId="14" borderId="18" xfId="0" applyFont="1" applyFill="1" applyBorder="1" applyAlignment="1">
      <alignment wrapText="1"/>
    </xf>
    <xf numFmtId="0" fontId="27" fillId="14" borderId="18" xfId="0" applyFont="1" applyFill="1" applyBorder="1" applyAlignment="1">
      <alignment wrapText="1"/>
    </xf>
    <xf numFmtId="0" fontId="27" fillId="14" borderId="19" xfId="0" applyFont="1" applyFill="1" applyBorder="1" applyAlignment="1">
      <alignment wrapText="1"/>
    </xf>
    <xf numFmtId="0" fontId="21" fillId="14" borderId="0" xfId="0" applyFont="1" applyFill="1" applyAlignment="1">
      <alignment wrapText="1"/>
    </xf>
    <xf numFmtId="0" fontId="0" fillId="0" borderId="0" xfId="0" applyAlignment="1">
      <alignment horizontal="center" vertical="center"/>
    </xf>
    <xf numFmtId="0" fontId="0" fillId="19" borderId="0" xfId="0" applyFill="1"/>
    <xf numFmtId="0" fontId="23" fillId="19" borderId="0" xfId="0" applyFont="1" applyFill="1"/>
    <xf numFmtId="164" fontId="23" fillId="0" borderId="0" xfId="0" applyNumberFormat="1" applyFont="1"/>
    <xf numFmtId="0" fontId="22" fillId="14" borderId="5" xfId="0" applyFont="1" applyFill="1" applyBorder="1"/>
    <xf numFmtId="0" fontId="21" fillId="16" borderId="20" xfId="0" applyFont="1" applyFill="1" applyBorder="1" applyAlignment="1">
      <alignment wrapText="1"/>
    </xf>
    <xf numFmtId="0" fontId="27" fillId="14" borderId="5" xfId="0" applyFont="1" applyFill="1" applyBorder="1" applyAlignment="1">
      <alignment textRotation="45" wrapText="1"/>
    </xf>
    <xf numFmtId="0" fontId="27" fillId="14" borderId="0" xfId="0" applyFont="1" applyFill="1" applyAlignment="1">
      <alignment textRotation="45" wrapText="1"/>
    </xf>
    <xf numFmtId="0" fontId="0" fillId="0" borderId="0" xfId="0" applyAlignment="1">
      <alignment textRotation="45" wrapText="1"/>
    </xf>
    <xf numFmtId="0" fontId="27" fillId="14" borderId="3" xfId="0" applyFont="1" applyFill="1" applyBorder="1" applyAlignment="1">
      <alignment wrapText="1"/>
    </xf>
    <xf numFmtId="0" fontId="0" fillId="14" borderId="1" xfId="0" applyFill="1" applyBorder="1"/>
    <xf numFmtId="0" fontId="27" fillId="14" borderId="3" xfId="0" applyFont="1" applyFill="1" applyBorder="1"/>
    <xf numFmtId="0" fontId="27" fillId="14" borderId="0" xfId="0" applyFont="1" applyFill="1"/>
    <xf numFmtId="0" fontId="0" fillId="6" borderId="0" xfId="0" applyFill="1"/>
    <xf numFmtId="0" fontId="0" fillId="2" borderId="0" xfId="0" applyFill="1"/>
    <xf numFmtId="0" fontId="21" fillId="14" borderId="0" xfId="0" applyFont="1" applyFill="1"/>
    <xf numFmtId="0" fontId="0" fillId="2" borderId="3" xfId="0" applyFill="1" applyBorder="1"/>
    <xf numFmtId="9" fontId="0" fillId="0" borderId="0" xfId="15" applyFont="1"/>
    <xf numFmtId="0" fontId="0" fillId="0" borderId="3" xfId="0" applyBorder="1"/>
    <xf numFmtId="49" fontId="15" fillId="13" borderId="3" xfId="0" applyNumberFormat="1" applyFont="1" applyFill="1" applyBorder="1" applyAlignment="1">
      <alignment horizontal="center"/>
    </xf>
    <xf numFmtId="0" fontId="16" fillId="2" borderId="3" xfId="0" applyFont="1" applyFill="1" applyBorder="1" applyAlignment="1">
      <alignment horizontal="center" vertical="top"/>
    </xf>
    <xf numFmtId="0" fontId="16" fillId="0" borderId="3" xfId="0" applyFont="1" applyBorder="1" applyAlignment="1">
      <alignment horizontal="center" vertical="top"/>
    </xf>
    <xf numFmtId="0" fontId="16" fillId="0" borderId="0" xfId="0" applyFont="1" applyAlignment="1">
      <alignment horizontal="center"/>
    </xf>
    <xf numFmtId="0" fontId="41" fillId="14" borderId="7" xfId="0" applyFont="1" applyFill="1" applyBorder="1" applyAlignment="1">
      <alignment wrapText="1"/>
    </xf>
    <xf numFmtId="0" fontId="42" fillId="0" borderId="3" xfId="0" applyFont="1" applyBorder="1"/>
    <xf numFmtId="0" fontId="0" fillId="14" borderId="7" xfId="0" applyFont="1" applyFill="1" applyBorder="1"/>
    <xf numFmtId="0" fontId="43" fillId="14" borderId="7" xfId="0" applyFont="1" applyFill="1" applyBorder="1" applyAlignment="1">
      <alignment vertical="center"/>
    </xf>
    <xf numFmtId="0" fontId="42" fillId="14" borderId="7" xfId="0" applyFont="1" applyFill="1" applyBorder="1" applyAlignment="1">
      <alignment vertical="center"/>
    </xf>
    <xf numFmtId="0" fontId="42" fillId="14" borderId="7" xfId="0" applyFont="1" applyFill="1" applyBorder="1" applyAlignment="1">
      <alignment horizontal="left" vertical="center"/>
    </xf>
    <xf numFmtId="0" fontId="42" fillId="14" borderId="0" xfId="0" applyFont="1" applyFill="1" applyAlignment="1">
      <alignment horizontal="left" vertical="center"/>
    </xf>
    <xf numFmtId="0" fontId="42" fillId="14" borderId="8" xfId="0" applyFont="1" applyFill="1" applyBorder="1" applyAlignment="1">
      <alignment horizontal="left" vertical="center"/>
    </xf>
    <xf numFmtId="0" fontId="16" fillId="14" borderId="9" xfId="0" applyFont="1" applyFill="1" applyBorder="1" applyAlignment="1">
      <alignment horizontal="left" vertical="center"/>
    </xf>
    <xf numFmtId="0" fontId="42" fillId="17" borderId="14" xfId="0" applyFont="1" applyFill="1" applyBorder="1" applyAlignment="1">
      <alignment horizontal="left" wrapText="1"/>
    </xf>
    <xf numFmtId="0" fontId="43" fillId="14" borderId="3" xfId="0" applyFont="1" applyFill="1" applyBorder="1"/>
    <xf numFmtId="0" fontId="44" fillId="0" borderId="0" xfId="0" applyFont="1"/>
  </cellXfs>
  <cellStyles count="16">
    <cellStyle name="cf1" xfId="1" xr:uid="{122EFBF4-9AF4-4E08-AD76-A9612BCB708F}"/>
    <cellStyle name="cf10" xfId="2" xr:uid="{BCF8C453-C05B-48C3-B661-DD498047355D}"/>
    <cellStyle name="cf11" xfId="3" xr:uid="{B9A64EF1-5E05-4961-AFAF-C7BD561F50B4}"/>
    <cellStyle name="cf12" xfId="4" xr:uid="{C8F854B4-5BFA-4F25-A56B-80472BBE8FC4}"/>
    <cellStyle name="cf13" xfId="5" xr:uid="{92730E40-BF7B-4D48-8C59-A79B4BA835DB}"/>
    <cellStyle name="cf2" xfId="6" xr:uid="{B12C0666-C7A0-40EF-831B-E09852769FD0}"/>
    <cellStyle name="cf3" xfId="7" xr:uid="{6E65C314-46C2-4B90-9B95-CFDAB243DFE6}"/>
    <cellStyle name="cf4" xfId="8" xr:uid="{766F89D9-4E93-4A96-9D90-5A49E73DC269}"/>
    <cellStyle name="cf5" xfId="9" xr:uid="{A66C2A96-B86D-4673-B09F-07D3DDB3C0E6}"/>
    <cellStyle name="cf6" xfId="10" xr:uid="{49C34571-3BE3-489C-A65F-F37411F62049}"/>
    <cellStyle name="cf7" xfId="11" xr:uid="{A8378E2D-EA82-4818-9011-0E59CF9F651B}"/>
    <cellStyle name="cf8" xfId="12" xr:uid="{6CCAB65A-7E3F-453A-838F-CC73CD277992}"/>
    <cellStyle name="cf9" xfId="13" xr:uid="{837BB58F-E579-4CF8-8AB1-40DD3006601E}"/>
    <cellStyle name="Hiperlink" xfId="14" xr:uid="{EE3C6A41-A6D3-4CF6-9F19-3880C59AF023}"/>
    <cellStyle name="Porcentagem" xfId="15" xr:uid="{F76BA88D-D8B5-4A29-988C-E411314A2A1A}"/>
    <cellStyle name="Standard" xfId="0" builtinId="0" customBuiltin="1"/>
  </cellStyles>
  <dxfs count="30">
    <dxf>
      <font>
        <color rgb="FFC6E0B4"/>
        <family val="2"/>
      </font>
      <fill>
        <patternFill patternType="solid">
          <fgColor rgb="FFE2EFDA"/>
          <bgColor rgb="FFE2EFDA"/>
        </patternFill>
      </fill>
      <border>
        <left style="thin">
          <color rgb="FF000000"/>
        </left>
        <right style="thin">
          <color rgb="FF000000"/>
        </right>
        <top style="thin">
          <color rgb="FF000000"/>
        </top>
        <bottom style="thin">
          <color rgb="FF000000"/>
        </bottom>
      </border>
    </dxf>
    <dxf>
      <font>
        <color rgb="FFF8CBAD"/>
        <family val="2"/>
      </font>
      <fill>
        <patternFill patternType="solid">
          <fgColor rgb="FFFCE4D6"/>
          <bgColor rgb="FFFCE4D6"/>
        </patternFill>
      </fill>
      <border>
        <left style="thin">
          <color rgb="FF000000"/>
        </left>
        <right style="thin">
          <color rgb="FF000000"/>
        </right>
        <top style="thin">
          <color rgb="FF000000"/>
        </top>
        <bottom style="thin">
          <color rgb="FF000000"/>
        </bottom>
      </border>
    </dxf>
    <dxf>
      <font>
        <color rgb="FFBF8F00"/>
        <family val="2"/>
      </font>
      <fill>
        <patternFill patternType="solid">
          <fgColor rgb="FFFFF2CC"/>
          <bgColor rgb="FFFFF2CC"/>
        </patternFill>
      </fill>
    </dxf>
    <dxf>
      <font>
        <color rgb="FF305496"/>
        <family val="2"/>
      </font>
      <fill>
        <patternFill patternType="solid">
          <fgColor rgb="FFD9E1F2"/>
          <bgColor rgb="FFD9E1F2"/>
        </patternFill>
      </fill>
    </dxf>
    <dxf>
      <font>
        <color rgb="FF808080"/>
        <family val="2"/>
      </font>
      <fill>
        <patternFill patternType="solid">
          <fgColor rgb="FFEDEDED"/>
          <bgColor rgb="FFEDEDED"/>
        </patternFill>
      </fill>
    </dxf>
    <dxf>
      <font>
        <color rgb="FF548235"/>
        <family val="2"/>
      </font>
      <fill>
        <patternFill patternType="solid">
          <fgColor rgb="FFE2EFDA"/>
          <bgColor rgb="FFE2EFDA"/>
        </patternFill>
      </fill>
    </dxf>
    <dxf>
      <font>
        <color rgb="FF7030A0"/>
        <family val="2"/>
      </font>
      <fill>
        <patternFill patternType="solid">
          <fgColor rgb="FFF3C9FF"/>
          <bgColor rgb="FFF3C9FF"/>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BF8F00"/>
        <family val="2"/>
      </font>
      <fill>
        <patternFill patternType="solid">
          <fgColor rgb="FFFFF2CC"/>
          <bgColor rgb="FFFFF2CC"/>
        </patternFill>
      </fill>
    </dxf>
    <dxf>
      <font>
        <color rgb="FF305496"/>
        <family val="2"/>
      </font>
      <fill>
        <patternFill patternType="solid">
          <fgColor rgb="FFD9E1F2"/>
          <bgColor rgb="FFD9E1F2"/>
        </patternFill>
      </fill>
    </dxf>
    <dxf>
      <font>
        <color rgb="FF808080"/>
        <family val="2"/>
      </font>
      <fill>
        <patternFill patternType="solid">
          <fgColor rgb="FFEDEDED"/>
          <bgColor rgb="FFEDEDED"/>
        </patternFill>
      </fill>
    </dxf>
    <dxf>
      <font>
        <color rgb="FF548235"/>
        <family val="2"/>
      </font>
      <fill>
        <patternFill patternType="solid">
          <fgColor rgb="FFE2EFDA"/>
          <bgColor rgb="FFE2EFDA"/>
        </patternFill>
      </fill>
    </dxf>
    <dxf>
      <font>
        <color rgb="FF7030A0"/>
        <family val="2"/>
      </font>
      <fill>
        <patternFill patternType="solid">
          <fgColor rgb="FFF3C9FF"/>
          <bgColor rgb="FFF3C9FF"/>
        </patternFill>
      </fill>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FCE4D6"/>
        <family val="2"/>
      </font>
      <fill>
        <patternFill patternType="solid">
          <fgColor rgb="FFFCE4D6"/>
          <bgColor rgb="FFFCE4D6"/>
        </patternFill>
      </fill>
      <border>
        <left style="thin">
          <color rgb="FF000000"/>
        </left>
        <right style="thin">
          <color rgb="FF000000"/>
        </right>
        <top style="thin">
          <color rgb="FF000000"/>
        </top>
        <bottom style="thin">
          <color rgb="FF000000"/>
        </bottom>
      </border>
    </dxf>
    <dxf>
      <font>
        <color rgb="FFC6E0B4"/>
        <family val="2"/>
      </font>
      <fill>
        <patternFill patternType="solid">
          <fgColor rgb="FFC6E0B4"/>
          <bgColor rgb="FFC6E0B4"/>
        </patternFill>
      </fill>
      <border>
        <left style="thin">
          <color rgb="FF000000"/>
        </left>
        <right style="thin">
          <color rgb="FF000000"/>
        </right>
        <top style="thin">
          <color rgb="FF000000"/>
        </top>
        <bottom style="thin">
          <color rgb="FF000000"/>
        </bottom>
      </border>
    </dxf>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
      <font>
        <color rgb="FF9C0006"/>
        <family val="2"/>
      </font>
      <fill>
        <patternFill patternType="solid">
          <fgColor rgb="FFFFC7CE"/>
          <bgColor rgb="FFFFC7CE"/>
        </patternFill>
      </fill>
    </dxf>
    <dxf>
      <font>
        <color rgb="FF006100"/>
        <family val="2"/>
      </font>
      <fill>
        <patternFill patternType="solid">
          <fgColor rgb="FFC6EFCE"/>
          <bgColor rgb="FFC6EFCE"/>
        </patternFill>
      </fill>
    </dxf>
    <dxf>
      <font>
        <b/>
        <color rgb="FF2F75B5"/>
        <family val="2"/>
      </font>
      <fill>
        <patternFill patternType="solid">
          <fgColor rgb="FFDDEBF7"/>
          <bgColor rgb="FFDDEBF7"/>
        </patternFill>
      </fill>
    </dxf>
    <dxf>
      <font>
        <color rgb="FF9C0006"/>
        <family val="2"/>
      </font>
      <fill>
        <patternFill patternType="solid">
          <fgColor rgb="FFFFC7CE"/>
          <bgColor rgb="FFFFC7CE"/>
        </patternFill>
      </fill>
    </dxf>
    <dxf>
      <font>
        <b/>
        <color rgb="FF2F75B5"/>
        <family val="2"/>
      </font>
      <fill>
        <patternFill patternType="solid">
          <fgColor rgb="FFDDEBF7"/>
          <bgColor rgb="FFDDEBF7"/>
        </patternFill>
      </fill>
    </dxf>
    <dxf>
      <font>
        <b/>
        <color rgb="FF2F75B5"/>
        <family val="2"/>
      </font>
      <fill>
        <patternFill patternType="solid">
          <fgColor rgb="FFDDEBF7"/>
          <bgColor rgb="FFDDEBF7"/>
        </patternFill>
      </fill>
    </dxf>
    <dxf>
      <font>
        <b/>
        <color rgb="FF2F75B5"/>
        <family val="2"/>
      </font>
      <fill>
        <patternFill patternType="solid">
          <fgColor rgb="FFDDEBF7"/>
          <bgColor rgb="FFDDEBF7"/>
        </patternFill>
      </fill>
    </dxf>
    <dxf>
      <font>
        <b/>
        <color rgb="FF2F75B5"/>
        <family val="2"/>
      </font>
      <fill>
        <patternFill patternType="solid">
          <fgColor rgb="FFDDEBF7"/>
          <bgColor rgb="FFDDEBF7"/>
        </patternFill>
      </fill>
    </dxf>
    <dxf>
      <font>
        <color rgb="FF9BC2E6"/>
        <family val="2"/>
      </font>
      <fill>
        <patternFill patternType="solid">
          <fgColor rgb="FFD6DCE4"/>
          <bgColor rgb="FFD6DCE4"/>
        </patternFill>
      </fill>
    </dxf>
    <dxf>
      <font>
        <b/>
        <color rgb="FF2F75B5"/>
        <family val="2"/>
      </font>
      <fill>
        <patternFill patternType="solid">
          <fgColor rgb="FFDDEBF7"/>
          <bgColor rgb="FFDDEBF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autoTitleDeleted val="1"/>
    <c:plotArea>
      <c:layout/>
      <c:pieChart>
        <c:varyColors val="1"/>
        <c:ser>
          <c:idx val="0"/>
          <c:order val="0"/>
          <c:dPt>
            <c:idx val="0"/>
            <c:bubble3D val="0"/>
            <c:spPr>
              <a:solidFill>
                <a:srgbClr val="5B9BD5"/>
              </a:solidFill>
              <a:ln w="19046">
                <a:solidFill>
                  <a:srgbClr val="FFFFFF"/>
                </a:solidFill>
                <a:prstDash val="solid"/>
              </a:ln>
            </c:spPr>
            <c:extLst>
              <c:ext xmlns:c16="http://schemas.microsoft.com/office/drawing/2014/chart" uri="{C3380CC4-5D6E-409C-BE32-E72D297353CC}">
                <c16:uniqueId val="{00000001-148D-4296-9166-029006B0D920}"/>
              </c:ext>
            </c:extLst>
          </c:dPt>
          <c:dPt>
            <c:idx val="1"/>
            <c:bubble3D val="0"/>
            <c:spPr>
              <a:solidFill>
                <a:srgbClr val="ED7D31"/>
              </a:solidFill>
              <a:ln w="19046">
                <a:solidFill>
                  <a:srgbClr val="FFFFFF"/>
                </a:solidFill>
                <a:prstDash val="solid"/>
              </a:ln>
            </c:spPr>
            <c:extLst>
              <c:ext xmlns:c16="http://schemas.microsoft.com/office/drawing/2014/chart" uri="{C3380CC4-5D6E-409C-BE32-E72D297353CC}">
                <c16:uniqueId val="{00000002-148D-4296-9166-029006B0D920}"/>
              </c:ext>
            </c:extLst>
          </c:dPt>
          <c:dPt>
            <c:idx val="2"/>
            <c:bubble3D val="0"/>
            <c:spPr>
              <a:solidFill>
                <a:srgbClr val="A5A5A5"/>
              </a:solidFill>
              <a:ln w="19046">
                <a:solidFill>
                  <a:srgbClr val="FFFFFF"/>
                </a:solidFill>
                <a:prstDash val="solid"/>
              </a:ln>
            </c:spPr>
            <c:extLst>
              <c:ext xmlns:c16="http://schemas.microsoft.com/office/drawing/2014/chart" uri="{C3380CC4-5D6E-409C-BE32-E72D297353CC}">
                <c16:uniqueId val="{00000003-148D-4296-9166-029006B0D920}"/>
              </c:ext>
            </c:extLst>
          </c:dPt>
          <c:dPt>
            <c:idx val="3"/>
            <c:bubble3D val="0"/>
            <c:spPr>
              <a:solidFill>
                <a:srgbClr val="FFC000"/>
              </a:solidFill>
              <a:ln w="19046">
                <a:solidFill>
                  <a:srgbClr val="FFFFFF"/>
                </a:solidFill>
                <a:prstDash val="solid"/>
              </a:ln>
            </c:spPr>
            <c:extLst>
              <c:ext xmlns:c16="http://schemas.microsoft.com/office/drawing/2014/chart" uri="{C3380CC4-5D6E-409C-BE32-E72D297353CC}">
                <c16:uniqueId val="{00000004-148D-4296-9166-029006B0D920}"/>
              </c:ext>
            </c:extLst>
          </c:dPt>
          <c:cat>
            <c:strRef>
              <c:f>Software!$C$2:$C$5</c:f>
              <c:strCache>
                <c:ptCount val="4"/>
                <c:pt idx="0">
                  <c:v>AutoDock Vina</c:v>
                </c:pt>
                <c:pt idx="1">
                  <c:v>AutoDock 4.2</c:v>
                </c:pt>
                <c:pt idx="2">
                  <c:v>GOLD</c:v>
                </c:pt>
                <c:pt idx="3">
                  <c:v>Glide</c:v>
                </c:pt>
              </c:strCache>
            </c:strRef>
          </c:cat>
          <c:val>
            <c:numRef>
              <c:f>Software!$D$2:$D$5</c:f>
              <c:numCache>
                <c:formatCode>General</c:formatCode>
                <c:ptCount val="4"/>
                <c:pt idx="0">
                  <c:v>13</c:v>
                </c:pt>
                <c:pt idx="1">
                  <c:v>2</c:v>
                </c:pt>
                <c:pt idx="2">
                  <c:v>3</c:v>
                </c:pt>
                <c:pt idx="3">
                  <c:v>7</c:v>
                </c:pt>
              </c:numCache>
            </c:numRef>
          </c:val>
          <c:extLst>
            <c:ext xmlns:c16="http://schemas.microsoft.com/office/drawing/2014/chart" uri="{C3380CC4-5D6E-409C-BE32-E72D297353CC}">
              <c16:uniqueId val="{00000000-148D-4296-9166-029006B0D920}"/>
            </c:ext>
          </c:extLst>
        </c:ser>
        <c:dLbls>
          <c:showLegendKey val="0"/>
          <c:showVal val="0"/>
          <c:showCatName val="0"/>
          <c:showSerName val="0"/>
          <c:showPercent val="0"/>
          <c:showBubbleSize val="0"/>
          <c:showLeaderLines val="1"/>
        </c:dLbls>
        <c:firstSliceAng val="360"/>
      </c:pieChart>
      <c:spPr>
        <a:noFill/>
        <a:ln>
          <a:noFill/>
        </a:ln>
      </c:spPr>
    </c:plotArea>
    <c:legend>
      <c:legendPos val="b"/>
      <c:overlay val="0"/>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defRPr>
          </a:pPr>
          <a:endParaRPr lang="de-DE"/>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900" b="0" i="0" u="none" strike="noStrike" kern="1200" baseline="0">
          <a:solidFill>
            <a:srgbClr val="000000"/>
          </a:solidFill>
          <a:latin typeface="Calibri"/>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spc="0" baseline="0">
                <a:solidFill>
                  <a:srgbClr val="595959"/>
                </a:solidFill>
                <a:latin typeface="Calibri"/>
              </a:defRPr>
            </a:pPr>
            <a:r>
              <a:rPr lang="de-DE" sz="1400" b="0" i="0" u="none" strike="noStrike" kern="1200" cap="none" spc="0" baseline="0">
                <a:solidFill>
                  <a:srgbClr val="595959"/>
                </a:solidFill>
                <a:uFillTx/>
                <a:latin typeface="Calibri"/>
              </a:rPr>
              <a:t>Countries</a:t>
            </a:r>
          </a:p>
        </c:rich>
      </c:tx>
      <c:overlay val="0"/>
      <c:spPr>
        <a:noFill/>
        <a:ln>
          <a:noFill/>
        </a:ln>
      </c:spPr>
    </c:title>
    <c:autoTitleDeleted val="0"/>
    <c:plotArea>
      <c:layout/>
      <c:pieChart>
        <c:varyColors val="1"/>
        <c:ser>
          <c:idx val="0"/>
          <c:order val="0"/>
          <c:tx>
            <c:strRef>
              <c:f>Country!$C$1:$C$1</c:f>
              <c:strCache>
                <c:ptCount val="1"/>
                <c:pt idx="0">
                  <c:v>Nº</c:v>
                </c:pt>
              </c:strCache>
            </c:strRef>
          </c:tx>
          <c:dPt>
            <c:idx val="0"/>
            <c:bubble3D val="0"/>
            <c:spPr>
              <a:solidFill>
                <a:srgbClr val="5B9BD5"/>
              </a:solidFill>
              <a:ln w="19046">
                <a:solidFill>
                  <a:srgbClr val="FFFFFF"/>
                </a:solidFill>
                <a:prstDash val="solid"/>
              </a:ln>
            </c:spPr>
            <c:extLst>
              <c:ext xmlns:c16="http://schemas.microsoft.com/office/drawing/2014/chart" uri="{C3380CC4-5D6E-409C-BE32-E72D297353CC}">
                <c16:uniqueId val="{00000001-028D-4758-8693-9A01FF65FD70}"/>
              </c:ext>
            </c:extLst>
          </c:dPt>
          <c:dPt>
            <c:idx val="1"/>
            <c:bubble3D val="0"/>
            <c:spPr>
              <a:solidFill>
                <a:srgbClr val="ED7D31"/>
              </a:solidFill>
              <a:ln w="19046">
                <a:solidFill>
                  <a:srgbClr val="FFFFFF"/>
                </a:solidFill>
                <a:prstDash val="solid"/>
              </a:ln>
            </c:spPr>
            <c:extLst>
              <c:ext xmlns:c16="http://schemas.microsoft.com/office/drawing/2014/chart" uri="{C3380CC4-5D6E-409C-BE32-E72D297353CC}">
                <c16:uniqueId val="{00000002-028D-4758-8693-9A01FF65FD70}"/>
              </c:ext>
            </c:extLst>
          </c:dPt>
          <c:dPt>
            <c:idx val="2"/>
            <c:bubble3D val="0"/>
            <c:spPr>
              <a:solidFill>
                <a:srgbClr val="A5A5A5"/>
              </a:solidFill>
              <a:ln w="19046">
                <a:solidFill>
                  <a:srgbClr val="FFFFFF"/>
                </a:solidFill>
                <a:prstDash val="solid"/>
              </a:ln>
            </c:spPr>
            <c:extLst>
              <c:ext xmlns:c16="http://schemas.microsoft.com/office/drawing/2014/chart" uri="{C3380CC4-5D6E-409C-BE32-E72D297353CC}">
                <c16:uniqueId val="{00000003-028D-4758-8693-9A01FF65FD70}"/>
              </c:ext>
            </c:extLst>
          </c:dPt>
          <c:dPt>
            <c:idx val="3"/>
            <c:bubble3D val="0"/>
            <c:spPr>
              <a:solidFill>
                <a:srgbClr val="FFC000"/>
              </a:solidFill>
              <a:ln w="19046">
                <a:solidFill>
                  <a:srgbClr val="FFFFFF"/>
                </a:solidFill>
                <a:prstDash val="solid"/>
              </a:ln>
            </c:spPr>
            <c:extLst>
              <c:ext xmlns:c16="http://schemas.microsoft.com/office/drawing/2014/chart" uri="{C3380CC4-5D6E-409C-BE32-E72D297353CC}">
                <c16:uniqueId val="{00000004-028D-4758-8693-9A01FF65FD70}"/>
              </c:ext>
            </c:extLst>
          </c:dPt>
          <c:dPt>
            <c:idx val="4"/>
            <c:bubble3D val="0"/>
            <c:spPr>
              <a:solidFill>
                <a:srgbClr val="4472C4"/>
              </a:solidFill>
              <a:ln w="19046">
                <a:solidFill>
                  <a:srgbClr val="FFFFFF"/>
                </a:solidFill>
                <a:prstDash val="solid"/>
              </a:ln>
            </c:spPr>
            <c:extLst>
              <c:ext xmlns:c16="http://schemas.microsoft.com/office/drawing/2014/chart" uri="{C3380CC4-5D6E-409C-BE32-E72D297353CC}">
                <c16:uniqueId val="{00000005-028D-4758-8693-9A01FF65FD70}"/>
              </c:ext>
            </c:extLst>
          </c:dPt>
          <c:dPt>
            <c:idx val="5"/>
            <c:bubble3D val="0"/>
            <c:spPr>
              <a:solidFill>
                <a:srgbClr val="70AD47"/>
              </a:solidFill>
              <a:ln w="19046">
                <a:solidFill>
                  <a:srgbClr val="FFFFFF"/>
                </a:solidFill>
                <a:prstDash val="solid"/>
              </a:ln>
            </c:spPr>
            <c:extLst>
              <c:ext xmlns:c16="http://schemas.microsoft.com/office/drawing/2014/chart" uri="{C3380CC4-5D6E-409C-BE32-E72D297353CC}">
                <c16:uniqueId val="{00000006-028D-4758-8693-9A01FF65FD70}"/>
              </c:ext>
            </c:extLst>
          </c:dPt>
          <c:dPt>
            <c:idx val="6"/>
            <c:bubble3D val="0"/>
            <c:spPr>
              <a:solidFill>
                <a:srgbClr val="255E91"/>
              </a:solidFill>
              <a:ln w="19046">
                <a:solidFill>
                  <a:srgbClr val="FFFFFF"/>
                </a:solidFill>
                <a:prstDash val="solid"/>
              </a:ln>
            </c:spPr>
            <c:extLst>
              <c:ext xmlns:c16="http://schemas.microsoft.com/office/drawing/2014/chart" uri="{C3380CC4-5D6E-409C-BE32-E72D297353CC}">
                <c16:uniqueId val="{00000007-028D-4758-8693-9A01FF65FD70}"/>
              </c:ext>
            </c:extLst>
          </c:dPt>
          <c:dPt>
            <c:idx val="7"/>
            <c:bubble3D val="0"/>
            <c:spPr>
              <a:solidFill>
                <a:srgbClr val="9E480E"/>
              </a:solidFill>
              <a:ln w="19046">
                <a:solidFill>
                  <a:srgbClr val="FFFFFF"/>
                </a:solidFill>
                <a:prstDash val="solid"/>
              </a:ln>
            </c:spPr>
            <c:extLst>
              <c:ext xmlns:c16="http://schemas.microsoft.com/office/drawing/2014/chart" uri="{C3380CC4-5D6E-409C-BE32-E72D297353CC}">
                <c16:uniqueId val="{00000008-028D-4758-8693-9A01FF65FD70}"/>
              </c:ext>
            </c:extLst>
          </c:dPt>
          <c:dPt>
            <c:idx val="8"/>
            <c:bubble3D val="0"/>
            <c:spPr>
              <a:solidFill>
                <a:srgbClr val="636363"/>
              </a:solidFill>
              <a:ln w="19046">
                <a:solidFill>
                  <a:srgbClr val="FFFFFF"/>
                </a:solidFill>
                <a:prstDash val="solid"/>
              </a:ln>
            </c:spPr>
            <c:extLst>
              <c:ext xmlns:c16="http://schemas.microsoft.com/office/drawing/2014/chart" uri="{C3380CC4-5D6E-409C-BE32-E72D297353CC}">
                <c16:uniqueId val="{00000009-028D-4758-8693-9A01FF65FD70}"/>
              </c:ext>
            </c:extLst>
          </c:dPt>
          <c:dPt>
            <c:idx val="9"/>
            <c:bubble3D val="0"/>
            <c:spPr>
              <a:solidFill>
                <a:srgbClr val="997300"/>
              </a:solidFill>
              <a:ln w="19046">
                <a:solidFill>
                  <a:srgbClr val="FFFFFF"/>
                </a:solidFill>
                <a:prstDash val="solid"/>
              </a:ln>
            </c:spPr>
            <c:extLst>
              <c:ext xmlns:c16="http://schemas.microsoft.com/office/drawing/2014/chart" uri="{C3380CC4-5D6E-409C-BE32-E72D297353CC}">
                <c16:uniqueId val="{0000000A-028D-4758-8693-9A01FF65FD70}"/>
              </c:ext>
            </c:extLst>
          </c:dPt>
          <c:dPt>
            <c:idx val="10"/>
            <c:bubble3D val="0"/>
            <c:spPr>
              <a:solidFill>
                <a:srgbClr val="264478"/>
              </a:solidFill>
              <a:ln w="19046">
                <a:solidFill>
                  <a:srgbClr val="FFFFFF"/>
                </a:solidFill>
                <a:prstDash val="solid"/>
              </a:ln>
            </c:spPr>
            <c:extLst>
              <c:ext xmlns:c16="http://schemas.microsoft.com/office/drawing/2014/chart" uri="{C3380CC4-5D6E-409C-BE32-E72D297353CC}">
                <c16:uniqueId val="{0000000B-028D-4758-8693-9A01FF65FD70}"/>
              </c:ext>
            </c:extLst>
          </c:dPt>
          <c:cat>
            <c:strRef>
              <c:f>Country!$B$2:$B$12</c:f>
              <c:strCache>
                <c:ptCount val="11"/>
                <c:pt idx="0">
                  <c:v>Brazil</c:v>
                </c:pt>
                <c:pt idx="1">
                  <c:v>Tunisia</c:v>
                </c:pt>
                <c:pt idx="2">
                  <c:v>USA</c:v>
                </c:pt>
                <c:pt idx="3">
                  <c:v>Colombia</c:v>
                </c:pt>
                <c:pt idx="4">
                  <c:v>India</c:v>
                </c:pt>
                <c:pt idx="5">
                  <c:v>Thailand</c:v>
                </c:pt>
                <c:pt idx="6">
                  <c:v>Saudi Arabia</c:v>
                </c:pt>
                <c:pt idx="7">
                  <c:v>Iran</c:v>
                </c:pt>
                <c:pt idx="8">
                  <c:v>Mexico</c:v>
                </c:pt>
                <c:pt idx="9">
                  <c:v>Pakistan</c:v>
                </c:pt>
                <c:pt idx="10">
                  <c:v>Spain</c:v>
                </c:pt>
              </c:strCache>
            </c:strRef>
          </c:cat>
          <c:val>
            <c:numRef>
              <c:f>Country!$C$2:$C$12</c:f>
              <c:numCache>
                <c:formatCode>General</c:formatCode>
                <c:ptCount val="11"/>
                <c:pt idx="0">
                  <c:v>3</c:v>
                </c:pt>
                <c:pt idx="1">
                  <c:v>1</c:v>
                </c:pt>
                <c:pt idx="2">
                  <c:v>3</c:v>
                </c:pt>
                <c:pt idx="3">
                  <c:v>1</c:v>
                </c:pt>
                <c:pt idx="4">
                  <c:v>16</c:v>
                </c:pt>
                <c:pt idx="5">
                  <c:v>1</c:v>
                </c:pt>
                <c:pt idx="6">
                  <c:v>1</c:v>
                </c:pt>
                <c:pt idx="7">
                  <c:v>3</c:v>
                </c:pt>
                <c:pt idx="8">
                  <c:v>2</c:v>
                </c:pt>
                <c:pt idx="9">
                  <c:v>1</c:v>
                </c:pt>
                <c:pt idx="10">
                  <c:v>2</c:v>
                </c:pt>
              </c:numCache>
            </c:numRef>
          </c:val>
          <c:extLst>
            <c:ext xmlns:c16="http://schemas.microsoft.com/office/drawing/2014/chart" uri="{C3380CC4-5D6E-409C-BE32-E72D297353CC}">
              <c16:uniqueId val="{00000000-028D-4758-8693-9A01FF65FD70}"/>
            </c:ext>
          </c:extLst>
        </c:ser>
        <c:dLbls>
          <c:showLegendKey val="0"/>
          <c:showVal val="0"/>
          <c:showCatName val="0"/>
          <c:showSerName val="0"/>
          <c:showPercent val="0"/>
          <c:showBubbleSize val="0"/>
          <c:showLeaderLines val="1"/>
        </c:dLbls>
        <c:firstSliceAng val="360"/>
      </c:pieChart>
      <c:spPr>
        <a:noFill/>
        <a:ln>
          <a:noFill/>
        </a:ln>
      </c:spPr>
    </c:plotArea>
    <c:legend>
      <c:legendPos val="b"/>
      <c:overlay val="0"/>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defRPr>
          </a:pPr>
          <a:endParaRPr lang="de-DE"/>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900" b="0" i="0" u="none" strike="noStrike" kern="1200" baseline="0">
          <a:solidFill>
            <a:srgbClr val="000000"/>
          </a:solidFill>
          <a:latin typeface="Calibri"/>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autoTitleDeleted val="1"/>
    <c:plotArea>
      <c:layout/>
      <c:pieChart>
        <c:varyColors val="1"/>
        <c:ser>
          <c:idx val="0"/>
          <c:order val="0"/>
          <c:dPt>
            <c:idx val="0"/>
            <c:bubble3D val="0"/>
            <c:spPr>
              <a:solidFill>
                <a:srgbClr val="5B9BD5"/>
              </a:solidFill>
              <a:ln w="19046">
                <a:solidFill>
                  <a:srgbClr val="FFFFFF"/>
                </a:solidFill>
                <a:prstDash val="solid"/>
              </a:ln>
            </c:spPr>
            <c:extLst>
              <c:ext xmlns:c16="http://schemas.microsoft.com/office/drawing/2014/chart" uri="{C3380CC4-5D6E-409C-BE32-E72D297353CC}">
                <c16:uniqueId val="{00000001-BF75-4E15-8B91-EA135A52737C}"/>
              </c:ext>
            </c:extLst>
          </c:dPt>
          <c:dPt>
            <c:idx val="1"/>
            <c:bubble3D val="0"/>
            <c:spPr>
              <a:solidFill>
                <a:srgbClr val="ED7D31"/>
              </a:solidFill>
              <a:ln w="19046">
                <a:solidFill>
                  <a:srgbClr val="FFFFFF"/>
                </a:solidFill>
                <a:prstDash val="solid"/>
              </a:ln>
            </c:spPr>
            <c:extLst>
              <c:ext xmlns:c16="http://schemas.microsoft.com/office/drawing/2014/chart" uri="{C3380CC4-5D6E-409C-BE32-E72D297353CC}">
                <c16:uniqueId val="{00000002-BF75-4E15-8B91-EA135A52737C}"/>
              </c:ext>
            </c:extLst>
          </c:dPt>
          <c:dPt>
            <c:idx val="2"/>
            <c:bubble3D val="0"/>
            <c:spPr>
              <a:solidFill>
                <a:srgbClr val="A5A5A5"/>
              </a:solidFill>
              <a:ln w="19046">
                <a:solidFill>
                  <a:srgbClr val="FFFFFF"/>
                </a:solidFill>
                <a:prstDash val="solid"/>
              </a:ln>
            </c:spPr>
            <c:extLst>
              <c:ext xmlns:c16="http://schemas.microsoft.com/office/drawing/2014/chart" uri="{C3380CC4-5D6E-409C-BE32-E72D297353CC}">
                <c16:uniqueId val="{00000003-BF75-4E15-8B91-EA135A52737C}"/>
              </c:ext>
            </c:extLst>
          </c:dPt>
          <c:cat>
            <c:strRef>
              <c:f>Software!$C$7:$C$9</c:f>
              <c:strCache>
                <c:ptCount val="3"/>
                <c:pt idx="0">
                  <c:v>GROMACS</c:v>
                </c:pt>
                <c:pt idx="1">
                  <c:v>Desmond</c:v>
                </c:pt>
                <c:pt idx="2">
                  <c:v>NAMD</c:v>
                </c:pt>
              </c:strCache>
            </c:strRef>
          </c:cat>
          <c:val>
            <c:numRef>
              <c:f>Software!$D$7:$D$9</c:f>
              <c:numCache>
                <c:formatCode>General</c:formatCode>
                <c:ptCount val="3"/>
                <c:pt idx="0">
                  <c:v>7</c:v>
                </c:pt>
                <c:pt idx="1">
                  <c:v>6</c:v>
                </c:pt>
                <c:pt idx="2">
                  <c:v>1</c:v>
                </c:pt>
              </c:numCache>
            </c:numRef>
          </c:val>
          <c:extLst>
            <c:ext xmlns:c16="http://schemas.microsoft.com/office/drawing/2014/chart" uri="{C3380CC4-5D6E-409C-BE32-E72D297353CC}">
              <c16:uniqueId val="{00000000-BF75-4E15-8B91-EA135A52737C}"/>
            </c:ext>
          </c:extLst>
        </c:ser>
        <c:dLbls>
          <c:showLegendKey val="0"/>
          <c:showVal val="0"/>
          <c:showCatName val="0"/>
          <c:showSerName val="0"/>
          <c:showPercent val="0"/>
          <c:showBubbleSize val="0"/>
          <c:showLeaderLines val="1"/>
        </c:dLbls>
        <c:firstSliceAng val="360"/>
      </c:pieChart>
      <c:spPr>
        <a:noFill/>
        <a:ln>
          <a:noFill/>
        </a:ln>
      </c:spPr>
    </c:plotArea>
    <c:legend>
      <c:legendPos val="b"/>
      <c:overlay val="0"/>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defRPr>
          </a:pPr>
          <a:endParaRPr lang="de-DE"/>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900" b="0" i="0" u="none" strike="noStrike" kern="1200" baseline="0">
          <a:solidFill>
            <a:srgbClr val="000000"/>
          </a:solidFill>
          <a:latin typeface="Calibri"/>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autoTitleDeleted val="1"/>
    <c:plotArea>
      <c:layout/>
      <c:pieChart>
        <c:varyColors val="1"/>
        <c:ser>
          <c:idx val="0"/>
          <c:order val="0"/>
          <c:dPt>
            <c:idx val="0"/>
            <c:bubble3D val="0"/>
            <c:spPr>
              <a:solidFill>
                <a:srgbClr val="5B9BD5"/>
              </a:solidFill>
              <a:ln w="19046">
                <a:solidFill>
                  <a:srgbClr val="FFFFFF"/>
                </a:solidFill>
                <a:prstDash val="solid"/>
              </a:ln>
            </c:spPr>
            <c:extLst>
              <c:ext xmlns:c16="http://schemas.microsoft.com/office/drawing/2014/chart" uri="{C3380CC4-5D6E-409C-BE32-E72D297353CC}">
                <c16:uniqueId val="{00000001-9BA5-4B5E-8C8F-3F91CFA9CB70}"/>
              </c:ext>
            </c:extLst>
          </c:dPt>
          <c:dPt>
            <c:idx val="1"/>
            <c:bubble3D val="0"/>
            <c:spPr>
              <a:solidFill>
                <a:srgbClr val="ED7D31"/>
              </a:solidFill>
              <a:ln w="19046">
                <a:solidFill>
                  <a:srgbClr val="FFFFFF"/>
                </a:solidFill>
                <a:prstDash val="solid"/>
              </a:ln>
            </c:spPr>
            <c:extLst>
              <c:ext xmlns:c16="http://schemas.microsoft.com/office/drawing/2014/chart" uri="{C3380CC4-5D6E-409C-BE32-E72D297353CC}">
                <c16:uniqueId val="{00000002-9BA5-4B5E-8C8F-3F91CFA9CB70}"/>
              </c:ext>
            </c:extLst>
          </c:dPt>
          <c:cat>
            <c:strRef>
              <c:f>Software!$C$11:$C$12</c:f>
              <c:strCache>
                <c:ptCount val="2"/>
                <c:pt idx="0">
                  <c:v>GBSA</c:v>
                </c:pt>
                <c:pt idx="1">
                  <c:v>PBSA</c:v>
                </c:pt>
              </c:strCache>
            </c:strRef>
          </c:cat>
          <c:val>
            <c:numRef>
              <c:f>Software!$D$11:$D$12</c:f>
              <c:numCache>
                <c:formatCode>General</c:formatCode>
                <c:ptCount val="2"/>
                <c:pt idx="0">
                  <c:v>6</c:v>
                </c:pt>
                <c:pt idx="1">
                  <c:v>3</c:v>
                </c:pt>
              </c:numCache>
            </c:numRef>
          </c:val>
          <c:extLst>
            <c:ext xmlns:c16="http://schemas.microsoft.com/office/drawing/2014/chart" uri="{C3380CC4-5D6E-409C-BE32-E72D297353CC}">
              <c16:uniqueId val="{00000000-9BA5-4B5E-8C8F-3F91CFA9CB70}"/>
            </c:ext>
          </c:extLst>
        </c:ser>
        <c:dLbls>
          <c:showLegendKey val="0"/>
          <c:showVal val="0"/>
          <c:showCatName val="0"/>
          <c:showSerName val="0"/>
          <c:showPercent val="0"/>
          <c:showBubbleSize val="0"/>
          <c:showLeaderLines val="1"/>
        </c:dLbls>
        <c:firstSliceAng val="360"/>
      </c:pieChart>
      <c:spPr>
        <a:noFill/>
        <a:ln>
          <a:noFill/>
        </a:ln>
      </c:spPr>
    </c:plotArea>
    <c:legend>
      <c:legendPos val="b"/>
      <c:overlay val="0"/>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defRPr>
          </a:pPr>
          <a:endParaRPr lang="de-DE"/>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900" b="0" i="0" u="none" strike="noStrike" kern="1200" baseline="0">
          <a:solidFill>
            <a:srgbClr val="000000"/>
          </a:solidFill>
          <a:latin typeface="Calibri"/>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autoTitleDeleted val="1"/>
    <c:plotArea>
      <c:layout/>
      <c:pieChart>
        <c:varyColors val="1"/>
        <c:ser>
          <c:idx val="0"/>
          <c:order val="0"/>
          <c:dPt>
            <c:idx val="0"/>
            <c:bubble3D val="0"/>
            <c:spPr>
              <a:solidFill>
                <a:srgbClr val="5B9BD5"/>
              </a:solidFill>
              <a:ln w="19046">
                <a:solidFill>
                  <a:srgbClr val="FFFFFF"/>
                </a:solidFill>
                <a:prstDash val="solid"/>
              </a:ln>
            </c:spPr>
            <c:extLst>
              <c:ext xmlns:c16="http://schemas.microsoft.com/office/drawing/2014/chart" uri="{C3380CC4-5D6E-409C-BE32-E72D297353CC}">
                <c16:uniqueId val="{00000001-2E47-4DCD-9DC0-1AF48B12BCD8}"/>
              </c:ext>
            </c:extLst>
          </c:dPt>
          <c:dPt>
            <c:idx val="1"/>
            <c:bubble3D val="0"/>
            <c:spPr>
              <a:solidFill>
                <a:srgbClr val="ED7D31"/>
              </a:solidFill>
              <a:ln w="19046">
                <a:solidFill>
                  <a:srgbClr val="FFFFFF"/>
                </a:solidFill>
                <a:prstDash val="solid"/>
              </a:ln>
            </c:spPr>
            <c:extLst>
              <c:ext xmlns:c16="http://schemas.microsoft.com/office/drawing/2014/chart" uri="{C3380CC4-5D6E-409C-BE32-E72D297353CC}">
                <c16:uniqueId val="{00000002-2E47-4DCD-9DC0-1AF48B12BCD8}"/>
              </c:ext>
            </c:extLst>
          </c:dPt>
          <c:dPt>
            <c:idx val="2"/>
            <c:bubble3D val="0"/>
            <c:spPr>
              <a:solidFill>
                <a:srgbClr val="A5A5A5"/>
              </a:solidFill>
              <a:ln w="19046">
                <a:solidFill>
                  <a:srgbClr val="FFFFFF"/>
                </a:solidFill>
                <a:prstDash val="solid"/>
              </a:ln>
            </c:spPr>
            <c:extLst>
              <c:ext xmlns:c16="http://schemas.microsoft.com/office/drawing/2014/chart" uri="{C3380CC4-5D6E-409C-BE32-E72D297353CC}">
                <c16:uniqueId val="{00000003-2E47-4DCD-9DC0-1AF48B12BCD8}"/>
              </c:ext>
            </c:extLst>
          </c:dPt>
          <c:dPt>
            <c:idx val="3"/>
            <c:bubble3D val="0"/>
            <c:spPr>
              <a:solidFill>
                <a:srgbClr val="FFC000"/>
              </a:solidFill>
              <a:ln w="19046">
                <a:solidFill>
                  <a:srgbClr val="FFFFFF"/>
                </a:solidFill>
                <a:prstDash val="solid"/>
              </a:ln>
            </c:spPr>
            <c:extLst>
              <c:ext xmlns:c16="http://schemas.microsoft.com/office/drawing/2014/chart" uri="{C3380CC4-5D6E-409C-BE32-E72D297353CC}">
                <c16:uniqueId val="{00000004-2E47-4DCD-9DC0-1AF48B12BCD8}"/>
              </c:ext>
            </c:extLst>
          </c:dPt>
          <c:cat>
            <c:strRef>
              <c:f>Software!$C$13:$C$16</c:f>
              <c:strCache>
                <c:ptCount val="4"/>
                <c:pt idx="0">
                  <c:v>I-TASSER</c:v>
                </c:pt>
                <c:pt idx="1">
                  <c:v>Robetta</c:v>
                </c:pt>
                <c:pt idx="2">
                  <c:v>Modeller</c:v>
                </c:pt>
                <c:pt idx="3">
                  <c:v>SWISS</c:v>
                </c:pt>
              </c:strCache>
            </c:strRef>
          </c:cat>
          <c:val>
            <c:numRef>
              <c:f>Software!$D$13:$D$16</c:f>
              <c:numCache>
                <c:formatCode>General</c:formatCode>
                <c:ptCount val="4"/>
                <c:pt idx="0">
                  <c:v>5</c:v>
                </c:pt>
                <c:pt idx="1">
                  <c:v>1</c:v>
                </c:pt>
                <c:pt idx="2">
                  <c:v>3</c:v>
                </c:pt>
                <c:pt idx="3">
                  <c:v>6</c:v>
                </c:pt>
              </c:numCache>
            </c:numRef>
          </c:val>
          <c:extLst>
            <c:ext xmlns:c16="http://schemas.microsoft.com/office/drawing/2014/chart" uri="{C3380CC4-5D6E-409C-BE32-E72D297353CC}">
              <c16:uniqueId val="{00000000-2E47-4DCD-9DC0-1AF48B12BCD8}"/>
            </c:ext>
          </c:extLst>
        </c:ser>
        <c:dLbls>
          <c:showLegendKey val="0"/>
          <c:showVal val="0"/>
          <c:showCatName val="0"/>
          <c:showSerName val="0"/>
          <c:showPercent val="0"/>
          <c:showBubbleSize val="0"/>
          <c:showLeaderLines val="1"/>
        </c:dLbls>
        <c:firstSliceAng val="360"/>
      </c:pieChart>
      <c:spPr>
        <a:noFill/>
        <a:ln>
          <a:noFill/>
        </a:ln>
      </c:spPr>
    </c:plotArea>
    <c:legend>
      <c:legendPos val="b"/>
      <c:overlay val="0"/>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defRPr>
          </a:pPr>
          <a:endParaRPr lang="de-DE"/>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900" b="0" i="0" u="none" strike="noStrike" kern="1200" baseline="0">
          <a:solidFill>
            <a:srgbClr val="000000"/>
          </a:solidFill>
          <a:latin typeface="Calibri"/>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spc="0" baseline="0">
                <a:solidFill>
                  <a:srgbClr val="595959"/>
                </a:solidFill>
                <a:latin typeface="Calibri"/>
              </a:defRPr>
            </a:pPr>
            <a:r>
              <a:rPr lang="de-DE" sz="1400" b="0" i="0" u="none" strike="noStrike" kern="1200" cap="none" spc="0" baseline="0">
                <a:solidFill>
                  <a:srgbClr val="595959"/>
                </a:solidFill>
                <a:uFillTx/>
                <a:latin typeface="Calibri"/>
              </a:rPr>
              <a:t>Number of studies for 8 frequent targets</a:t>
            </a:r>
          </a:p>
        </c:rich>
      </c:tx>
      <c:overlay val="0"/>
      <c:spPr>
        <a:noFill/>
        <a:ln>
          <a:noFill/>
        </a:ln>
      </c:spPr>
    </c:title>
    <c:autoTitleDeleted val="0"/>
    <c:plotArea>
      <c:layout/>
      <c:pieChart>
        <c:varyColors val="1"/>
        <c:ser>
          <c:idx val="0"/>
          <c:order val="0"/>
          <c:dPt>
            <c:idx val="0"/>
            <c:bubble3D val="0"/>
            <c:spPr>
              <a:solidFill>
                <a:srgbClr val="5B9BD5"/>
              </a:solidFill>
              <a:ln w="19046">
                <a:solidFill>
                  <a:srgbClr val="FFFFFF"/>
                </a:solidFill>
                <a:prstDash val="solid"/>
              </a:ln>
            </c:spPr>
            <c:extLst>
              <c:ext xmlns:c16="http://schemas.microsoft.com/office/drawing/2014/chart" uri="{C3380CC4-5D6E-409C-BE32-E72D297353CC}">
                <c16:uniqueId val="{00000001-B1CF-4048-95B1-C6960C01D048}"/>
              </c:ext>
            </c:extLst>
          </c:dPt>
          <c:dPt>
            <c:idx val="1"/>
            <c:bubble3D val="0"/>
            <c:spPr>
              <a:solidFill>
                <a:srgbClr val="ED7D31"/>
              </a:solidFill>
              <a:ln w="19046">
                <a:solidFill>
                  <a:srgbClr val="FFFFFF"/>
                </a:solidFill>
                <a:prstDash val="solid"/>
              </a:ln>
            </c:spPr>
            <c:extLst>
              <c:ext xmlns:c16="http://schemas.microsoft.com/office/drawing/2014/chart" uri="{C3380CC4-5D6E-409C-BE32-E72D297353CC}">
                <c16:uniqueId val="{00000002-B1CF-4048-95B1-C6960C01D048}"/>
              </c:ext>
            </c:extLst>
          </c:dPt>
          <c:dPt>
            <c:idx val="2"/>
            <c:bubble3D val="0"/>
            <c:spPr>
              <a:solidFill>
                <a:srgbClr val="A5A5A5"/>
              </a:solidFill>
              <a:ln w="19046">
                <a:solidFill>
                  <a:srgbClr val="FFFFFF"/>
                </a:solidFill>
                <a:prstDash val="solid"/>
              </a:ln>
            </c:spPr>
            <c:extLst>
              <c:ext xmlns:c16="http://schemas.microsoft.com/office/drawing/2014/chart" uri="{C3380CC4-5D6E-409C-BE32-E72D297353CC}">
                <c16:uniqueId val="{00000003-B1CF-4048-95B1-C6960C01D048}"/>
              </c:ext>
            </c:extLst>
          </c:dPt>
          <c:dPt>
            <c:idx val="3"/>
            <c:bubble3D val="0"/>
            <c:spPr>
              <a:solidFill>
                <a:srgbClr val="FFC000"/>
              </a:solidFill>
              <a:ln w="19046">
                <a:solidFill>
                  <a:srgbClr val="FFFFFF"/>
                </a:solidFill>
                <a:prstDash val="solid"/>
              </a:ln>
            </c:spPr>
            <c:extLst>
              <c:ext xmlns:c16="http://schemas.microsoft.com/office/drawing/2014/chart" uri="{C3380CC4-5D6E-409C-BE32-E72D297353CC}">
                <c16:uniqueId val="{00000004-B1CF-4048-95B1-C6960C01D048}"/>
              </c:ext>
            </c:extLst>
          </c:dPt>
          <c:dPt>
            <c:idx val="4"/>
            <c:bubble3D val="0"/>
            <c:spPr>
              <a:solidFill>
                <a:srgbClr val="4472C4"/>
              </a:solidFill>
              <a:ln w="19046">
                <a:solidFill>
                  <a:srgbClr val="FFFFFF"/>
                </a:solidFill>
                <a:prstDash val="solid"/>
              </a:ln>
            </c:spPr>
            <c:extLst>
              <c:ext xmlns:c16="http://schemas.microsoft.com/office/drawing/2014/chart" uri="{C3380CC4-5D6E-409C-BE32-E72D297353CC}">
                <c16:uniqueId val="{00000005-B1CF-4048-95B1-C6960C01D048}"/>
              </c:ext>
            </c:extLst>
          </c:dPt>
          <c:dPt>
            <c:idx val="5"/>
            <c:bubble3D val="0"/>
            <c:spPr>
              <a:solidFill>
                <a:srgbClr val="70AD47"/>
              </a:solidFill>
              <a:ln w="19046">
                <a:solidFill>
                  <a:srgbClr val="FFFFFF"/>
                </a:solidFill>
                <a:prstDash val="solid"/>
              </a:ln>
            </c:spPr>
            <c:extLst>
              <c:ext xmlns:c16="http://schemas.microsoft.com/office/drawing/2014/chart" uri="{C3380CC4-5D6E-409C-BE32-E72D297353CC}">
                <c16:uniqueId val="{00000006-B1CF-4048-95B1-C6960C01D048}"/>
              </c:ext>
            </c:extLst>
          </c:dPt>
          <c:dPt>
            <c:idx val="6"/>
            <c:bubble3D val="0"/>
            <c:spPr>
              <a:solidFill>
                <a:srgbClr val="255E91"/>
              </a:solidFill>
              <a:ln w="19046">
                <a:solidFill>
                  <a:srgbClr val="FFFFFF"/>
                </a:solidFill>
                <a:prstDash val="solid"/>
              </a:ln>
            </c:spPr>
            <c:extLst>
              <c:ext xmlns:c16="http://schemas.microsoft.com/office/drawing/2014/chart" uri="{C3380CC4-5D6E-409C-BE32-E72D297353CC}">
                <c16:uniqueId val="{00000007-B1CF-4048-95B1-C6960C01D048}"/>
              </c:ext>
            </c:extLst>
          </c:dPt>
          <c:cat>
            <c:strRef>
              <c:f>Targets_Frequency!$A$2:$A$8</c:f>
              <c:strCache>
                <c:ptCount val="7"/>
                <c:pt idx="0">
                  <c:v>Sterol 14 alpha-demethylase</c:v>
                </c:pt>
                <c:pt idx="1">
                  <c:v>Trypanothione reductase</c:v>
                </c:pt>
                <c:pt idx="2">
                  <c:v>Trypanothione Synthetase</c:v>
                </c:pt>
                <c:pt idx="3">
                  <c:v>Glycerol-3-phosphate dehydrogenase</c:v>
                </c:pt>
                <c:pt idx="4">
                  <c:v>Sterol 24-C-methyltransferase</c:v>
                </c:pt>
                <c:pt idx="5">
                  <c:v>Pyruvate kinase</c:v>
                </c:pt>
                <c:pt idx="6">
                  <c:v>Primase</c:v>
                </c:pt>
              </c:strCache>
            </c:strRef>
          </c:cat>
          <c:val>
            <c:numRef>
              <c:f>Targets_Frequency!$B$2:$B$8</c:f>
              <c:numCache>
                <c:formatCode>General</c:formatCode>
                <c:ptCount val="7"/>
                <c:pt idx="0">
                  <c:v>5</c:v>
                </c:pt>
                <c:pt idx="1">
                  <c:v>5</c:v>
                </c:pt>
                <c:pt idx="2">
                  <c:v>3</c:v>
                </c:pt>
                <c:pt idx="3">
                  <c:v>3</c:v>
                </c:pt>
                <c:pt idx="4">
                  <c:v>2</c:v>
                </c:pt>
                <c:pt idx="5">
                  <c:v>2</c:v>
                </c:pt>
                <c:pt idx="6">
                  <c:v>2</c:v>
                </c:pt>
              </c:numCache>
            </c:numRef>
          </c:val>
          <c:extLst>
            <c:ext xmlns:c16="http://schemas.microsoft.com/office/drawing/2014/chart" uri="{C3380CC4-5D6E-409C-BE32-E72D297353CC}">
              <c16:uniqueId val="{00000000-B1CF-4048-95B1-C6960C01D048}"/>
            </c:ext>
          </c:extLst>
        </c:ser>
        <c:ser>
          <c:idx val="1"/>
          <c:order val="1"/>
          <c:dPt>
            <c:idx val="0"/>
            <c:bubble3D val="0"/>
            <c:spPr>
              <a:solidFill>
                <a:srgbClr val="5B9BD5"/>
              </a:solidFill>
              <a:ln w="19046">
                <a:solidFill>
                  <a:srgbClr val="FFFFFF"/>
                </a:solidFill>
                <a:prstDash val="solid"/>
              </a:ln>
            </c:spPr>
            <c:extLst>
              <c:ext xmlns:c16="http://schemas.microsoft.com/office/drawing/2014/chart" uri="{C3380CC4-5D6E-409C-BE32-E72D297353CC}">
                <c16:uniqueId val="{00000009-B1CF-4048-95B1-C6960C01D048}"/>
              </c:ext>
            </c:extLst>
          </c:dPt>
          <c:dPt>
            <c:idx val="1"/>
            <c:bubble3D val="0"/>
            <c:spPr>
              <a:solidFill>
                <a:srgbClr val="ED7D31"/>
              </a:solidFill>
              <a:ln w="19046">
                <a:solidFill>
                  <a:srgbClr val="FFFFFF"/>
                </a:solidFill>
                <a:prstDash val="solid"/>
              </a:ln>
            </c:spPr>
            <c:extLst>
              <c:ext xmlns:c16="http://schemas.microsoft.com/office/drawing/2014/chart" uri="{C3380CC4-5D6E-409C-BE32-E72D297353CC}">
                <c16:uniqueId val="{0000000A-B1CF-4048-95B1-C6960C01D048}"/>
              </c:ext>
            </c:extLst>
          </c:dPt>
          <c:dPt>
            <c:idx val="2"/>
            <c:bubble3D val="0"/>
            <c:spPr>
              <a:solidFill>
                <a:srgbClr val="A5A5A5"/>
              </a:solidFill>
              <a:ln w="19046">
                <a:solidFill>
                  <a:srgbClr val="FFFFFF"/>
                </a:solidFill>
                <a:prstDash val="solid"/>
              </a:ln>
            </c:spPr>
            <c:extLst>
              <c:ext xmlns:c16="http://schemas.microsoft.com/office/drawing/2014/chart" uri="{C3380CC4-5D6E-409C-BE32-E72D297353CC}">
                <c16:uniqueId val="{0000000B-B1CF-4048-95B1-C6960C01D048}"/>
              </c:ext>
            </c:extLst>
          </c:dPt>
          <c:dPt>
            <c:idx val="3"/>
            <c:bubble3D val="0"/>
            <c:spPr>
              <a:solidFill>
                <a:srgbClr val="FFC000"/>
              </a:solidFill>
              <a:ln w="19046">
                <a:solidFill>
                  <a:srgbClr val="FFFFFF"/>
                </a:solidFill>
                <a:prstDash val="solid"/>
              </a:ln>
            </c:spPr>
            <c:extLst>
              <c:ext xmlns:c16="http://schemas.microsoft.com/office/drawing/2014/chart" uri="{C3380CC4-5D6E-409C-BE32-E72D297353CC}">
                <c16:uniqueId val="{0000000C-B1CF-4048-95B1-C6960C01D048}"/>
              </c:ext>
            </c:extLst>
          </c:dPt>
          <c:dPt>
            <c:idx val="4"/>
            <c:bubble3D val="0"/>
            <c:spPr>
              <a:solidFill>
                <a:srgbClr val="4472C4"/>
              </a:solidFill>
              <a:ln w="19046">
                <a:solidFill>
                  <a:srgbClr val="FFFFFF"/>
                </a:solidFill>
                <a:prstDash val="solid"/>
              </a:ln>
            </c:spPr>
            <c:extLst>
              <c:ext xmlns:c16="http://schemas.microsoft.com/office/drawing/2014/chart" uri="{C3380CC4-5D6E-409C-BE32-E72D297353CC}">
                <c16:uniqueId val="{0000000D-B1CF-4048-95B1-C6960C01D048}"/>
              </c:ext>
            </c:extLst>
          </c:dPt>
          <c:dPt>
            <c:idx val="5"/>
            <c:bubble3D val="0"/>
            <c:spPr>
              <a:solidFill>
                <a:srgbClr val="70AD47"/>
              </a:solidFill>
              <a:ln w="19046">
                <a:solidFill>
                  <a:srgbClr val="FFFFFF"/>
                </a:solidFill>
                <a:prstDash val="solid"/>
              </a:ln>
            </c:spPr>
            <c:extLst>
              <c:ext xmlns:c16="http://schemas.microsoft.com/office/drawing/2014/chart" uri="{C3380CC4-5D6E-409C-BE32-E72D297353CC}">
                <c16:uniqueId val="{0000000E-B1CF-4048-95B1-C6960C01D048}"/>
              </c:ext>
            </c:extLst>
          </c:dPt>
          <c:dPt>
            <c:idx val="6"/>
            <c:bubble3D val="0"/>
            <c:spPr>
              <a:solidFill>
                <a:srgbClr val="255E91"/>
              </a:solidFill>
              <a:ln w="19046">
                <a:solidFill>
                  <a:srgbClr val="FFFFFF"/>
                </a:solidFill>
                <a:prstDash val="solid"/>
              </a:ln>
            </c:spPr>
            <c:extLst>
              <c:ext xmlns:c16="http://schemas.microsoft.com/office/drawing/2014/chart" uri="{C3380CC4-5D6E-409C-BE32-E72D297353CC}">
                <c16:uniqueId val="{0000000F-B1CF-4048-95B1-C6960C01D048}"/>
              </c:ext>
            </c:extLst>
          </c:dPt>
          <c:val>
            <c:numRef>
              <c:f>Targets_Frequency!$C$2:$C$8</c:f>
              <c:numCache>
                <c:formatCode>General</c:formatCode>
                <c:ptCount val="7"/>
                <c:pt idx="0">
                  <c:v>15</c:v>
                </c:pt>
                <c:pt idx="1">
                  <c:v>4</c:v>
                </c:pt>
                <c:pt idx="2">
                  <c:v>5</c:v>
                </c:pt>
                <c:pt idx="3">
                  <c:v>1</c:v>
                </c:pt>
                <c:pt idx="4">
                  <c:v>12</c:v>
                </c:pt>
                <c:pt idx="5">
                  <c:v>11</c:v>
                </c:pt>
                <c:pt idx="6">
                  <c:v>8</c:v>
                </c:pt>
              </c:numCache>
            </c:numRef>
          </c:val>
          <c:extLst>
            <c:ext xmlns:c16="http://schemas.microsoft.com/office/drawing/2014/chart" uri="{C3380CC4-5D6E-409C-BE32-E72D297353CC}">
              <c16:uniqueId val="{00000008-B1CF-4048-95B1-C6960C01D048}"/>
            </c:ext>
          </c:extLst>
        </c:ser>
        <c:dLbls>
          <c:showLegendKey val="0"/>
          <c:showVal val="0"/>
          <c:showCatName val="0"/>
          <c:showSerName val="0"/>
          <c:showPercent val="0"/>
          <c:showBubbleSize val="0"/>
          <c:showLeaderLines val="1"/>
        </c:dLbls>
        <c:firstSliceAng val="360"/>
      </c:pieChart>
      <c:spPr>
        <a:noFill/>
        <a:ln>
          <a:noFill/>
        </a:ln>
      </c:spPr>
    </c:plotArea>
    <c:legend>
      <c:legendPos val="r"/>
      <c:overlay val="0"/>
      <c:spPr>
        <a:noFill/>
        <a:ln>
          <a:noFill/>
        </a:ln>
      </c:spPr>
      <c:txPr>
        <a:bodyPr lIns="0" tIns="0" rIns="0" bIns="0"/>
        <a:lstStyle/>
        <a:p>
          <a:pPr marL="0" marR="0" indent="0" defTabSz="914400" fontAlgn="auto" hangingPunct="1">
            <a:lnSpc>
              <a:spcPct val="100000"/>
            </a:lnSpc>
            <a:spcBef>
              <a:spcPts val="0"/>
            </a:spcBef>
            <a:spcAft>
              <a:spcPts val="0"/>
            </a:spcAft>
            <a:tabLst/>
            <a:defRPr sz="1050" b="0" i="0" u="none" strike="noStrike" kern="1200" baseline="0">
              <a:solidFill>
                <a:srgbClr val="595959"/>
              </a:solidFill>
              <a:latin typeface="Calibri"/>
            </a:defRPr>
          </a:pPr>
          <a:endParaRPr lang="de-DE"/>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900" b="0" i="0" u="none" strike="noStrike" kern="1200" baseline="0">
          <a:solidFill>
            <a:srgbClr val="000000"/>
          </a:solidFill>
          <a:latin typeface="Calibri"/>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spc="0" baseline="0">
                <a:solidFill>
                  <a:srgbClr val="595959"/>
                </a:solidFill>
                <a:latin typeface="Calibri"/>
              </a:defRPr>
            </a:pPr>
            <a:r>
              <a:rPr lang="de-DE" sz="1400" b="0" i="0" u="none" strike="noStrike" kern="1200" cap="none" spc="0" baseline="0">
                <a:solidFill>
                  <a:srgbClr val="595959"/>
                </a:solidFill>
                <a:uFillTx/>
                <a:latin typeface="Calibri"/>
              </a:rPr>
              <a:t>Proportion of reported targets for each species</a:t>
            </a:r>
          </a:p>
        </c:rich>
      </c:tx>
      <c:overlay val="0"/>
      <c:spPr>
        <a:noFill/>
        <a:ln>
          <a:noFill/>
        </a:ln>
      </c:spPr>
    </c:title>
    <c:autoTitleDeleted val="0"/>
    <c:plotArea>
      <c:layout/>
      <c:pieChart>
        <c:varyColors val="1"/>
        <c:ser>
          <c:idx val="0"/>
          <c:order val="0"/>
          <c:tx>
            <c:strRef>
              <c:f>Species!$B$1:$B$1</c:f>
              <c:strCache>
                <c:ptCount val="1"/>
                <c:pt idx="0">
                  <c:v>Nº</c:v>
                </c:pt>
              </c:strCache>
            </c:strRef>
          </c:tx>
          <c:dPt>
            <c:idx val="0"/>
            <c:bubble3D val="0"/>
            <c:spPr>
              <a:solidFill>
                <a:srgbClr val="5B9BD5"/>
              </a:solidFill>
              <a:ln w="19046">
                <a:solidFill>
                  <a:srgbClr val="FFFFFF"/>
                </a:solidFill>
                <a:prstDash val="solid"/>
              </a:ln>
            </c:spPr>
            <c:extLst>
              <c:ext xmlns:c16="http://schemas.microsoft.com/office/drawing/2014/chart" uri="{C3380CC4-5D6E-409C-BE32-E72D297353CC}">
                <c16:uniqueId val="{00000001-19F8-4B09-84CB-EEADAB36A242}"/>
              </c:ext>
            </c:extLst>
          </c:dPt>
          <c:dPt>
            <c:idx val="1"/>
            <c:bubble3D val="0"/>
            <c:spPr>
              <a:solidFill>
                <a:srgbClr val="ED7D31"/>
              </a:solidFill>
              <a:ln w="19046">
                <a:solidFill>
                  <a:srgbClr val="FFFFFF"/>
                </a:solidFill>
                <a:prstDash val="solid"/>
              </a:ln>
            </c:spPr>
            <c:extLst>
              <c:ext xmlns:c16="http://schemas.microsoft.com/office/drawing/2014/chart" uri="{C3380CC4-5D6E-409C-BE32-E72D297353CC}">
                <c16:uniqueId val="{00000002-19F8-4B09-84CB-EEADAB36A242}"/>
              </c:ext>
            </c:extLst>
          </c:dPt>
          <c:dPt>
            <c:idx val="2"/>
            <c:bubble3D val="0"/>
            <c:spPr>
              <a:solidFill>
                <a:srgbClr val="A5A5A5"/>
              </a:solidFill>
              <a:ln w="19046">
                <a:solidFill>
                  <a:srgbClr val="FFFFFF"/>
                </a:solidFill>
                <a:prstDash val="solid"/>
              </a:ln>
            </c:spPr>
            <c:extLst>
              <c:ext xmlns:c16="http://schemas.microsoft.com/office/drawing/2014/chart" uri="{C3380CC4-5D6E-409C-BE32-E72D297353CC}">
                <c16:uniqueId val="{00000003-19F8-4B09-84CB-EEADAB36A242}"/>
              </c:ext>
            </c:extLst>
          </c:dPt>
          <c:dPt>
            <c:idx val="3"/>
            <c:bubble3D val="0"/>
            <c:spPr>
              <a:solidFill>
                <a:srgbClr val="FFC000"/>
              </a:solidFill>
              <a:ln w="19046">
                <a:solidFill>
                  <a:srgbClr val="FFFFFF"/>
                </a:solidFill>
                <a:prstDash val="solid"/>
              </a:ln>
            </c:spPr>
            <c:extLst>
              <c:ext xmlns:c16="http://schemas.microsoft.com/office/drawing/2014/chart" uri="{C3380CC4-5D6E-409C-BE32-E72D297353CC}">
                <c16:uniqueId val="{00000004-19F8-4B09-84CB-EEADAB36A242}"/>
              </c:ext>
            </c:extLst>
          </c:dPt>
          <c:dPt>
            <c:idx val="4"/>
            <c:bubble3D val="0"/>
            <c:spPr>
              <a:solidFill>
                <a:srgbClr val="4472C4"/>
              </a:solidFill>
              <a:ln w="19046">
                <a:solidFill>
                  <a:srgbClr val="FFFFFF"/>
                </a:solidFill>
                <a:prstDash val="solid"/>
              </a:ln>
            </c:spPr>
            <c:extLst>
              <c:ext xmlns:c16="http://schemas.microsoft.com/office/drawing/2014/chart" uri="{C3380CC4-5D6E-409C-BE32-E72D297353CC}">
                <c16:uniqueId val="{00000005-19F8-4B09-84CB-EEADAB36A242}"/>
              </c:ext>
            </c:extLst>
          </c:dPt>
          <c:dPt>
            <c:idx val="5"/>
            <c:bubble3D val="0"/>
            <c:spPr>
              <a:solidFill>
                <a:srgbClr val="70AD47"/>
              </a:solidFill>
              <a:ln w="19046">
                <a:solidFill>
                  <a:srgbClr val="FFFFFF"/>
                </a:solidFill>
                <a:prstDash val="solid"/>
              </a:ln>
            </c:spPr>
            <c:extLst>
              <c:ext xmlns:c16="http://schemas.microsoft.com/office/drawing/2014/chart" uri="{C3380CC4-5D6E-409C-BE32-E72D297353CC}">
                <c16:uniqueId val="{00000006-19F8-4B09-84CB-EEADAB36A242}"/>
              </c:ext>
            </c:extLst>
          </c:dPt>
          <c:cat>
            <c:strRef>
              <c:f>Species!$A$2:$A$7</c:f>
              <c:strCache>
                <c:ptCount val="6"/>
                <c:pt idx="0">
                  <c:v>L. infantum</c:v>
                </c:pt>
                <c:pt idx="1">
                  <c:v>L. donovani</c:v>
                </c:pt>
                <c:pt idx="2">
                  <c:v>L. mexicana</c:v>
                </c:pt>
                <c:pt idx="3">
                  <c:v>L. major</c:v>
                </c:pt>
                <c:pt idx="4">
                  <c:v>L. amazonensis</c:v>
                </c:pt>
                <c:pt idx="5">
                  <c:v>L. braziliensis</c:v>
                </c:pt>
              </c:strCache>
            </c:strRef>
          </c:cat>
          <c:val>
            <c:numRef>
              <c:f>Species!$B$2:$B$7</c:f>
              <c:numCache>
                <c:formatCode>General</c:formatCode>
                <c:ptCount val="6"/>
                <c:pt idx="0">
                  <c:v>12</c:v>
                </c:pt>
                <c:pt idx="1">
                  <c:v>18</c:v>
                </c:pt>
                <c:pt idx="2">
                  <c:v>5</c:v>
                </c:pt>
                <c:pt idx="3">
                  <c:v>43</c:v>
                </c:pt>
                <c:pt idx="4">
                  <c:v>1</c:v>
                </c:pt>
                <c:pt idx="5">
                  <c:v>11</c:v>
                </c:pt>
              </c:numCache>
            </c:numRef>
          </c:val>
          <c:extLst>
            <c:ext xmlns:c16="http://schemas.microsoft.com/office/drawing/2014/chart" uri="{C3380CC4-5D6E-409C-BE32-E72D297353CC}">
              <c16:uniqueId val="{00000000-19F8-4B09-84CB-EEADAB36A242}"/>
            </c:ext>
          </c:extLst>
        </c:ser>
        <c:dLbls>
          <c:showLegendKey val="0"/>
          <c:showVal val="0"/>
          <c:showCatName val="0"/>
          <c:showSerName val="0"/>
          <c:showPercent val="0"/>
          <c:showBubbleSize val="0"/>
          <c:showLeaderLines val="1"/>
        </c:dLbls>
        <c:firstSliceAng val="360"/>
      </c:pieChart>
      <c:spPr>
        <a:noFill/>
        <a:ln>
          <a:noFill/>
        </a:ln>
      </c:spPr>
    </c:plotArea>
    <c:legend>
      <c:legendPos val="b"/>
      <c:overlay val="0"/>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defRPr>
          </a:pPr>
          <a:endParaRPr lang="de-DE"/>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900" b="0" i="0" u="none" strike="noStrike" kern="1200" baseline="0">
          <a:solidFill>
            <a:srgbClr val="000000"/>
          </a:solidFill>
          <a:latin typeface="Calibri"/>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spc="0" baseline="0">
                <a:solidFill>
                  <a:srgbClr val="595959"/>
                </a:solidFill>
                <a:latin typeface="Calibri"/>
              </a:defRPr>
            </a:pPr>
            <a:r>
              <a:rPr lang="de-DE" sz="1400" b="0" i="0" u="none" strike="noStrike" kern="1200" cap="none" spc="0" baseline="0">
                <a:solidFill>
                  <a:srgbClr val="595959"/>
                </a:solidFill>
                <a:uFillTx/>
                <a:latin typeface="Calibri"/>
              </a:rPr>
              <a:t>In vitro for each species</a:t>
            </a:r>
          </a:p>
        </c:rich>
      </c:tx>
      <c:overlay val="0"/>
      <c:spPr>
        <a:noFill/>
        <a:ln>
          <a:noFill/>
        </a:ln>
      </c:spPr>
    </c:title>
    <c:autoTitleDeleted val="0"/>
    <c:plotArea>
      <c:layout/>
      <c:pieChart>
        <c:varyColors val="1"/>
        <c:ser>
          <c:idx val="0"/>
          <c:order val="0"/>
          <c:tx>
            <c:strRef>
              <c:f>Ligands_Frequency!$E$1:$E$1</c:f>
              <c:strCache>
                <c:ptCount val="1"/>
                <c:pt idx="0">
                  <c:v>In vitro</c:v>
                </c:pt>
              </c:strCache>
            </c:strRef>
          </c:tx>
          <c:dPt>
            <c:idx val="0"/>
            <c:bubble3D val="0"/>
            <c:spPr>
              <a:solidFill>
                <a:srgbClr val="5B9BD5"/>
              </a:solidFill>
              <a:ln w="19046">
                <a:solidFill>
                  <a:srgbClr val="FFFFFF"/>
                </a:solidFill>
                <a:prstDash val="solid"/>
              </a:ln>
            </c:spPr>
            <c:extLst>
              <c:ext xmlns:c16="http://schemas.microsoft.com/office/drawing/2014/chart" uri="{C3380CC4-5D6E-409C-BE32-E72D297353CC}">
                <c16:uniqueId val="{00000001-B572-4AEF-A678-89577769671E}"/>
              </c:ext>
            </c:extLst>
          </c:dPt>
          <c:dPt>
            <c:idx val="1"/>
            <c:bubble3D val="0"/>
            <c:spPr>
              <a:solidFill>
                <a:srgbClr val="ED7D31"/>
              </a:solidFill>
              <a:ln w="19046">
                <a:solidFill>
                  <a:srgbClr val="FFFFFF"/>
                </a:solidFill>
                <a:prstDash val="solid"/>
              </a:ln>
            </c:spPr>
            <c:extLst>
              <c:ext xmlns:c16="http://schemas.microsoft.com/office/drawing/2014/chart" uri="{C3380CC4-5D6E-409C-BE32-E72D297353CC}">
                <c16:uniqueId val="{00000002-B572-4AEF-A678-89577769671E}"/>
              </c:ext>
            </c:extLst>
          </c:dPt>
          <c:dPt>
            <c:idx val="2"/>
            <c:bubble3D val="0"/>
            <c:spPr>
              <a:solidFill>
                <a:srgbClr val="A5A5A5"/>
              </a:solidFill>
              <a:ln w="19046">
                <a:solidFill>
                  <a:srgbClr val="FFFFFF"/>
                </a:solidFill>
                <a:prstDash val="solid"/>
              </a:ln>
            </c:spPr>
            <c:extLst>
              <c:ext xmlns:c16="http://schemas.microsoft.com/office/drawing/2014/chart" uri="{C3380CC4-5D6E-409C-BE32-E72D297353CC}">
                <c16:uniqueId val="{00000003-B572-4AEF-A678-89577769671E}"/>
              </c:ext>
            </c:extLst>
          </c:dPt>
          <c:dPt>
            <c:idx val="3"/>
            <c:bubble3D val="0"/>
            <c:spPr>
              <a:solidFill>
                <a:srgbClr val="FFC000"/>
              </a:solidFill>
              <a:ln w="19046">
                <a:solidFill>
                  <a:srgbClr val="FFFFFF"/>
                </a:solidFill>
                <a:prstDash val="solid"/>
              </a:ln>
            </c:spPr>
            <c:extLst>
              <c:ext xmlns:c16="http://schemas.microsoft.com/office/drawing/2014/chart" uri="{C3380CC4-5D6E-409C-BE32-E72D297353CC}">
                <c16:uniqueId val="{00000004-B572-4AEF-A678-89577769671E}"/>
              </c:ext>
            </c:extLst>
          </c:dPt>
          <c:dPt>
            <c:idx val="4"/>
            <c:bubble3D val="0"/>
            <c:spPr>
              <a:solidFill>
                <a:srgbClr val="4472C4"/>
              </a:solidFill>
              <a:ln w="19046">
                <a:solidFill>
                  <a:srgbClr val="FFFFFF"/>
                </a:solidFill>
                <a:prstDash val="solid"/>
              </a:ln>
            </c:spPr>
            <c:extLst>
              <c:ext xmlns:c16="http://schemas.microsoft.com/office/drawing/2014/chart" uri="{C3380CC4-5D6E-409C-BE32-E72D297353CC}">
                <c16:uniqueId val="{00000005-B572-4AEF-A678-89577769671E}"/>
              </c:ext>
            </c:extLst>
          </c:dPt>
          <c:dPt>
            <c:idx val="5"/>
            <c:bubble3D val="0"/>
            <c:spPr>
              <a:solidFill>
                <a:srgbClr val="70AD47"/>
              </a:solidFill>
              <a:ln w="19046">
                <a:solidFill>
                  <a:srgbClr val="FFFFFF"/>
                </a:solidFill>
                <a:prstDash val="solid"/>
              </a:ln>
            </c:spPr>
            <c:extLst>
              <c:ext xmlns:c16="http://schemas.microsoft.com/office/drawing/2014/chart" uri="{C3380CC4-5D6E-409C-BE32-E72D297353CC}">
                <c16:uniqueId val="{00000006-B572-4AEF-A678-89577769671E}"/>
              </c:ext>
            </c:extLst>
          </c:dPt>
          <c:dPt>
            <c:idx val="6"/>
            <c:bubble3D val="0"/>
            <c:spPr>
              <a:solidFill>
                <a:srgbClr val="255E91"/>
              </a:solidFill>
              <a:ln w="19046">
                <a:solidFill>
                  <a:srgbClr val="FFFFFF"/>
                </a:solidFill>
                <a:prstDash val="solid"/>
              </a:ln>
            </c:spPr>
            <c:extLst>
              <c:ext xmlns:c16="http://schemas.microsoft.com/office/drawing/2014/chart" uri="{C3380CC4-5D6E-409C-BE32-E72D297353CC}">
                <c16:uniqueId val="{00000007-B572-4AEF-A678-89577769671E}"/>
              </c:ext>
            </c:extLst>
          </c:dPt>
          <c:cat>
            <c:strRef>
              <c:f>Ligands_Frequency!$F$1:$L$1</c:f>
              <c:strCache>
                <c:ptCount val="7"/>
                <c:pt idx="0">
                  <c:v>Ld</c:v>
                </c:pt>
                <c:pt idx="1">
                  <c:v>Lm</c:v>
                </c:pt>
                <c:pt idx="2">
                  <c:v>Lmar</c:v>
                </c:pt>
                <c:pt idx="3">
                  <c:v>Lb</c:v>
                </c:pt>
                <c:pt idx="4">
                  <c:v>La</c:v>
                </c:pt>
                <c:pt idx="5">
                  <c:v>Lp</c:v>
                </c:pt>
                <c:pt idx="6">
                  <c:v>Li</c:v>
                </c:pt>
              </c:strCache>
            </c:strRef>
          </c:cat>
          <c:val>
            <c:numRef>
              <c:f>Ligands_Frequency!$F$162:$L$162</c:f>
              <c:numCache>
                <c:formatCode>General</c:formatCode>
                <c:ptCount val="7"/>
                <c:pt idx="0">
                  <c:v>20</c:v>
                </c:pt>
                <c:pt idx="1">
                  <c:v>1</c:v>
                </c:pt>
                <c:pt idx="2">
                  <c:v>2</c:v>
                </c:pt>
                <c:pt idx="3">
                  <c:v>10</c:v>
                </c:pt>
                <c:pt idx="4">
                  <c:v>11</c:v>
                </c:pt>
                <c:pt idx="5">
                  <c:v>5</c:v>
                </c:pt>
                <c:pt idx="6">
                  <c:v>5</c:v>
                </c:pt>
              </c:numCache>
            </c:numRef>
          </c:val>
          <c:extLst>
            <c:ext xmlns:c16="http://schemas.microsoft.com/office/drawing/2014/chart" uri="{C3380CC4-5D6E-409C-BE32-E72D297353CC}">
              <c16:uniqueId val="{00000000-B572-4AEF-A678-89577769671E}"/>
            </c:ext>
          </c:extLst>
        </c:ser>
        <c:dLbls>
          <c:showLegendKey val="0"/>
          <c:showVal val="0"/>
          <c:showCatName val="0"/>
          <c:showSerName val="0"/>
          <c:showPercent val="0"/>
          <c:showBubbleSize val="0"/>
          <c:showLeaderLines val="1"/>
        </c:dLbls>
        <c:firstSliceAng val="360"/>
      </c:pieChart>
      <c:spPr>
        <a:noFill/>
        <a:ln>
          <a:noFill/>
        </a:ln>
      </c:spPr>
    </c:plotArea>
    <c:legend>
      <c:legendPos val="b"/>
      <c:overlay val="0"/>
      <c:spPr>
        <a:noFill/>
        <a:ln>
          <a:noFill/>
        </a:ln>
      </c:spPr>
      <c:txPr>
        <a:bodyPr vert="horz" lIns="0" tIns="0" rIns="0" bIns="0"/>
        <a:lstStyle/>
        <a:p>
          <a:pPr marL="0" marR="0" indent="0" algn="l" defTabSz="914400" rtl="0" fontAlgn="auto" hangingPunct="1">
            <a:lnSpc>
              <a:spcPct val="100000"/>
            </a:lnSpc>
            <a:spcBef>
              <a:spcPts val="0"/>
            </a:spcBef>
            <a:spcAft>
              <a:spcPts val="0"/>
            </a:spcAft>
            <a:tabLst/>
            <a:defRPr sz="900" b="0" i="0" u="none" strike="noStrike" kern="1200" baseline="0">
              <a:solidFill>
                <a:srgbClr val="595959"/>
              </a:solidFill>
              <a:latin typeface="Calibri"/>
            </a:defRPr>
          </a:pPr>
          <a:endParaRPr lang="de-DE"/>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900" b="0" i="0" u="none" strike="noStrike" kern="1200" baseline="0">
          <a:solidFill>
            <a:srgbClr val="000000"/>
          </a:solidFill>
          <a:latin typeface="Calibri"/>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spc="0" baseline="0">
                <a:solidFill>
                  <a:srgbClr val="595959"/>
                </a:solidFill>
                <a:latin typeface="Calibri"/>
              </a:defRPr>
            </a:pPr>
            <a:r>
              <a:rPr lang="de-DE" sz="1400" b="0" i="0" u="none" strike="noStrike" kern="1200" cap="none" spc="0" baseline="0">
                <a:solidFill>
                  <a:srgbClr val="595959"/>
                </a:solidFill>
                <a:uFillTx/>
                <a:latin typeface="Calibri"/>
              </a:rPr>
              <a:t>Method usage per year</a:t>
            </a:r>
          </a:p>
        </c:rich>
      </c:tx>
      <c:overlay val="0"/>
      <c:spPr>
        <a:noFill/>
        <a:ln>
          <a:noFill/>
        </a:ln>
      </c:spPr>
    </c:title>
    <c:autoTitleDeleted val="0"/>
    <c:plotArea>
      <c:layout/>
      <c:barChart>
        <c:barDir val="bar"/>
        <c:grouping val="stacked"/>
        <c:varyColors val="0"/>
        <c:ser>
          <c:idx val="0"/>
          <c:order val="0"/>
          <c:tx>
            <c:strRef>
              <c:f>'Methods-Year'!$B$1:$B$1</c:f>
              <c:strCache>
                <c:ptCount val="1"/>
                <c:pt idx="0">
                  <c:v>2012</c:v>
                </c:pt>
              </c:strCache>
            </c:strRef>
          </c:tx>
          <c:spPr>
            <a:solidFill>
              <a:srgbClr val="5B9BD5"/>
            </a:solidFill>
            <a:ln>
              <a:noFill/>
            </a:ln>
          </c:spPr>
          <c:invertIfNegative val="0"/>
          <c:cat>
            <c:strRef>
              <c:f>'Methods-Year'!$A$2:$A$20</c:f>
              <c:strCache>
                <c:ptCount val="19"/>
                <c:pt idx="0">
                  <c:v>Docking</c:v>
                </c:pt>
                <c:pt idx="1">
                  <c:v>QSAR</c:v>
                </c:pt>
                <c:pt idx="2">
                  <c:v>Protein networks</c:v>
                </c:pt>
                <c:pt idx="3">
                  <c:v>Metabolic networks</c:v>
                </c:pt>
                <c:pt idx="4">
                  <c:v>SAR</c:v>
                </c:pt>
                <c:pt idx="5">
                  <c:v>ADMET/Druglikeness</c:v>
                </c:pt>
                <c:pt idx="6">
                  <c:v>Omics</c:v>
                </c:pt>
                <c:pt idx="7">
                  <c:v>MD</c:v>
                </c:pt>
                <c:pt idx="8">
                  <c:v>Pharmacokinetic modeling</c:v>
                </c:pt>
                <c:pt idx="9">
                  <c:v>Virtual screening</c:v>
                </c:pt>
                <c:pt idx="10">
                  <c:v>Machine Learning</c:v>
                </c:pt>
                <c:pt idx="11">
                  <c:v>Free energy calculation (GBSA/PBSA)</c:v>
                </c:pt>
                <c:pt idx="12">
                  <c:v>Data mining</c:v>
                </c:pt>
                <c:pt idx="13">
                  <c:v>Ab initio/de novo protein structure generation</c:v>
                </c:pt>
                <c:pt idx="14">
                  <c:v>Homology modeling</c:v>
                </c:pt>
                <c:pt idx="15">
                  <c:v>Similarity Matrices</c:v>
                </c:pt>
                <c:pt idx="16">
                  <c:v>Threading Protein Modeling</c:v>
                </c:pt>
                <c:pt idx="17">
                  <c:v>Pharmacophore Modeling</c:v>
                </c:pt>
                <c:pt idx="18">
                  <c:v>DFT</c:v>
                </c:pt>
              </c:strCache>
            </c:strRef>
          </c:cat>
          <c:val>
            <c:numRef>
              <c:f>'Methods-Year'!$B$2:$B$20</c:f>
              <c:numCache>
                <c:formatCode>General</c:formatCode>
                <c:ptCount val="19"/>
                <c:pt idx="0">
                  <c:v>0</c:v>
                </c:pt>
                <c:pt idx="1">
                  <c:v>0</c:v>
                </c:pt>
                <c:pt idx="2">
                  <c:v>0</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2D00-4905-BCB3-74E6155D4C32}"/>
            </c:ext>
          </c:extLst>
        </c:ser>
        <c:ser>
          <c:idx val="1"/>
          <c:order val="1"/>
          <c:tx>
            <c:strRef>
              <c:f>'Methods-Year'!$C$1:$C$1</c:f>
              <c:strCache>
                <c:ptCount val="1"/>
                <c:pt idx="0">
                  <c:v>2013</c:v>
                </c:pt>
              </c:strCache>
            </c:strRef>
          </c:tx>
          <c:spPr>
            <a:solidFill>
              <a:srgbClr val="ED7D31"/>
            </a:solidFill>
            <a:ln>
              <a:noFill/>
            </a:ln>
          </c:spPr>
          <c:invertIfNegative val="0"/>
          <c:cat>
            <c:strRef>
              <c:f>'Methods-Year'!$A$2:$A$20</c:f>
              <c:strCache>
                <c:ptCount val="19"/>
                <c:pt idx="0">
                  <c:v>Docking</c:v>
                </c:pt>
                <c:pt idx="1">
                  <c:v>QSAR</c:v>
                </c:pt>
                <c:pt idx="2">
                  <c:v>Protein networks</c:v>
                </c:pt>
                <c:pt idx="3">
                  <c:v>Metabolic networks</c:v>
                </c:pt>
                <c:pt idx="4">
                  <c:v>SAR</c:v>
                </c:pt>
                <c:pt idx="5">
                  <c:v>ADMET/Druglikeness</c:v>
                </c:pt>
                <c:pt idx="6">
                  <c:v>Omics</c:v>
                </c:pt>
                <c:pt idx="7">
                  <c:v>MD</c:v>
                </c:pt>
                <c:pt idx="8">
                  <c:v>Pharmacokinetic modeling</c:v>
                </c:pt>
                <c:pt idx="9">
                  <c:v>Virtual screening</c:v>
                </c:pt>
                <c:pt idx="10">
                  <c:v>Machine Learning</c:v>
                </c:pt>
                <c:pt idx="11">
                  <c:v>Free energy calculation (GBSA/PBSA)</c:v>
                </c:pt>
                <c:pt idx="12">
                  <c:v>Data mining</c:v>
                </c:pt>
                <c:pt idx="13">
                  <c:v>Ab initio/de novo protein structure generation</c:v>
                </c:pt>
                <c:pt idx="14">
                  <c:v>Homology modeling</c:v>
                </c:pt>
                <c:pt idx="15">
                  <c:v>Similarity Matrices</c:v>
                </c:pt>
                <c:pt idx="16">
                  <c:v>Threading Protein Modeling</c:v>
                </c:pt>
                <c:pt idx="17">
                  <c:v>Pharmacophore Modeling</c:v>
                </c:pt>
                <c:pt idx="18">
                  <c:v>DFT</c:v>
                </c:pt>
              </c:strCache>
            </c:strRef>
          </c:cat>
          <c:val>
            <c:numRef>
              <c:f>'Methods-Year'!$C$2:$C$20</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1-2D00-4905-BCB3-74E6155D4C32}"/>
            </c:ext>
          </c:extLst>
        </c:ser>
        <c:ser>
          <c:idx val="2"/>
          <c:order val="2"/>
          <c:tx>
            <c:strRef>
              <c:f>'Methods-Year'!$D$1:$D$1</c:f>
              <c:strCache>
                <c:ptCount val="1"/>
                <c:pt idx="0">
                  <c:v>2014</c:v>
                </c:pt>
              </c:strCache>
            </c:strRef>
          </c:tx>
          <c:spPr>
            <a:solidFill>
              <a:srgbClr val="A5A5A5"/>
            </a:solidFill>
            <a:ln>
              <a:noFill/>
            </a:ln>
          </c:spPr>
          <c:invertIfNegative val="0"/>
          <c:cat>
            <c:strRef>
              <c:f>'Methods-Year'!$A$2:$A$20</c:f>
              <c:strCache>
                <c:ptCount val="19"/>
                <c:pt idx="0">
                  <c:v>Docking</c:v>
                </c:pt>
                <c:pt idx="1">
                  <c:v>QSAR</c:v>
                </c:pt>
                <c:pt idx="2">
                  <c:v>Protein networks</c:v>
                </c:pt>
                <c:pt idx="3">
                  <c:v>Metabolic networks</c:v>
                </c:pt>
                <c:pt idx="4">
                  <c:v>SAR</c:v>
                </c:pt>
                <c:pt idx="5">
                  <c:v>ADMET/Druglikeness</c:v>
                </c:pt>
                <c:pt idx="6">
                  <c:v>Omics</c:v>
                </c:pt>
                <c:pt idx="7">
                  <c:v>MD</c:v>
                </c:pt>
                <c:pt idx="8">
                  <c:v>Pharmacokinetic modeling</c:v>
                </c:pt>
                <c:pt idx="9">
                  <c:v>Virtual screening</c:v>
                </c:pt>
                <c:pt idx="10">
                  <c:v>Machine Learning</c:v>
                </c:pt>
                <c:pt idx="11">
                  <c:v>Free energy calculation (GBSA/PBSA)</c:v>
                </c:pt>
                <c:pt idx="12">
                  <c:v>Data mining</c:v>
                </c:pt>
                <c:pt idx="13">
                  <c:v>Ab initio/de novo protein structure generation</c:v>
                </c:pt>
                <c:pt idx="14">
                  <c:v>Homology modeling</c:v>
                </c:pt>
                <c:pt idx="15">
                  <c:v>Similarity Matrices</c:v>
                </c:pt>
                <c:pt idx="16">
                  <c:v>Threading Protein Modeling</c:v>
                </c:pt>
                <c:pt idx="17">
                  <c:v>Pharmacophore Modeling</c:v>
                </c:pt>
                <c:pt idx="18">
                  <c:v>DFT</c:v>
                </c:pt>
              </c:strCache>
            </c:strRef>
          </c:cat>
          <c:val>
            <c:numRef>
              <c:f>'Methods-Year'!$D$2:$D$20</c:f>
              <c:numCache>
                <c:formatCode>General</c:formatCode>
                <c:ptCount val="19"/>
                <c:pt idx="0">
                  <c:v>1</c:v>
                </c:pt>
                <c:pt idx="1">
                  <c:v>0</c:v>
                </c:pt>
                <c:pt idx="2">
                  <c:v>0</c:v>
                </c:pt>
                <c:pt idx="3">
                  <c:v>0</c:v>
                </c:pt>
                <c:pt idx="4">
                  <c:v>0</c:v>
                </c:pt>
                <c:pt idx="5">
                  <c:v>1</c:v>
                </c:pt>
                <c:pt idx="6">
                  <c:v>2</c:v>
                </c:pt>
                <c:pt idx="7">
                  <c:v>0</c:v>
                </c:pt>
                <c:pt idx="8">
                  <c:v>0</c:v>
                </c:pt>
                <c:pt idx="9">
                  <c:v>0</c:v>
                </c:pt>
                <c:pt idx="10">
                  <c:v>0</c:v>
                </c:pt>
                <c:pt idx="11">
                  <c:v>0</c:v>
                </c:pt>
                <c:pt idx="12">
                  <c:v>0</c:v>
                </c:pt>
                <c:pt idx="13">
                  <c:v>0</c:v>
                </c:pt>
                <c:pt idx="14">
                  <c:v>1</c:v>
                </c:pt>
                <c:pt idx="15">
                  <c:v>0</c:v>
                </c:pt>
                <c:pt idx="16">
                  <c:v>0</c:v>
                </c:pt>
                <c:pt idx="17">
                  <c:v>1</c:v>
                </c:pt>
                <c:pt idx="18">
                  <c:v>0</c:v>
                </c:pt>
              </c:numCache>
            </c:numRef>
          </c:val>
          <c:extLst>
            <c:ext xmlns:c16="http://schemas.microsoft.com/office/drawing/2014/chart" uri="{C3380CC4-5D6E-409C-BE32-E72D297353CC}">
              <c16:uniqueId val="{00000002-2D00-4905-BCB3-74E6155D4C32}"/>
            </c:ext>
          </c:extLst>
        </c:ser>
        <c:ser>
          <c:idx val="3"/>
          <c:order val="3"/>
          <c:tx>
            <c:strRef>
              <c:f>'Methods-Year'!$E$1:$E$1</c:f>
              <c:strCache>
                <c:ptCount val="1"/>
                <c:pt idx="0">
                  <c:v>2015</c:v>
                </c:pt>
              </c:strCache>
            </c:strRef>
          </c:tx>
          <c:spPr>
            <a:solidFill>
              <a:srgbClr val="FFC000"/>
            </a:solidFill>
            <a:ln>
              <a:noFill/>
            </a:ln>
          </c:spPr>
          <c:invertIfNegative val="0"/>
          <c:cat>
            <c:strRef>
              <c:f>'Methods-Year'!$A$2:$A$20</c:f>
              <c:strCache>
                <c:ptCount val="19"/>
                <c:pt idx="0">
                  <c:v>Docking</c:v>
                </c:pt>
                <c:pt idx="1">
                  <c:v>QSAR</c:v>
                </c:pt>
                <c:pt idx="2">
                  <c:v>Protein networks</c:v>
                </c:pt>
                <c:pt idx="3">
                  <c:v>Metabolic networks</c:v>
                </c:pt>
                <c:pt idx="4">
                  <c:v>SAR</c:v>
                </c:pt>
                <c:pt idx="5">
                  <c:v>ADMET/Druglikeness</c:v>
                </c:pt>
                <c:pt idx="6">
                  <c:v>Omics</c:v>
                </c:pt>
                <c:pt idx="7">
                  <c:v>MD</c:v>
                </c:pt>
                <c:pt idx="8">
                  <c:v>Pharmacokinetic modeling</c:v>
                </c:pt>
                <c:pt idx="9">
                  <c:v>Virtual screening</c:v>
                </c:pt>
                <c:pt idx="10">
                  <c:v>Machine Learning</c:v>
                </c:pt>
                <c:pt idx="11">
                  <c:v>Free energy calculation (GBSA/PBSA)</c:v>
                </c:pt>
                <c:pt idx="12">
                  <c:v>Data mining</c:v>
                </c:pt>
                <c:pt idx="13">
                  <c:v>Ab initio/de novo protein structure generation</c:v>
                </c:pt>
                <c:pt idx="14">
                  <c:v>Homology modeling</c:v>
                </c:pt>
                <c:pt idx="15">
                  <c:v>Similarity Matrices</c:v>
                </c:pt>
                <c:pt idx="16">
                  <c:v>Threading Protein Modeling</c:v>
                </c:pt>
                <c:pt idx="17">
                  <c:v>Pharmacophore Modeling</c:v>
                </c:pt>
                <c:pt idx="18">
                  <c:v>DFT</c:v>
                </c:pt>
              </c:strCache>
            </c:strRef>
          </c:cat>
          <c:val>
            <c:numRef>
              <c:f>'Methods-Year'!$E$2:$E$20</c:f>
              <c:numCache>
                <c:formatCode>General</c:formatCode>
                <c:ptCount val="19"/>
                <c:pt idx="0">
                  <c:v>0</c:v>
                </c:pt>
                <c:pt idx="1">
                  <c:v>0</c:v>
                </c:pt>
                <c:pt idx="2">
                  <c:v>0</c:v>
                </c:pt>
                <c:pt idx="3">
                  <c:v>0</c:v>
                </c:pt>
                <c:pt idx="4">
                  <c:v>0</c:v>
                </c:pt>
                <c:pt idx="5">
                  <c:v>0</c:v>
                </c:pt>
                <c:pt idx="6">
                  <c:v>1</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3-2D00-4905-BCB3-74E6155D4C32}"/>
            </c:ext>
          </c:extLst>
        </c:ser>
        <c:ser>
          <c:idx val="4"/>
          <c:order val="4"/>
          <c:tx>
            <c:strRef>
              <c:f>'Methods-Year'!$F$1:$F$1</c:f>
              <c:strCache>
                <c:ptCount val="1"/>
                <c:pt idx="0">
                  <c:v>2016</c:v>
                </c:pt>
              </c:strCache>
            </c:strRef>
          </c:tx>
          <c:spPr>
            <a:solidFill>
              <a:srgbClr val="4472C4"/>
            </a:solidFill>
            <a:ln>
              <a:noFill/>
            </a:ln>
          </c:spPr>
          <c:invertIfNegative val="0"/>
          <c:cat>
            <c:strRef>
              <c:f>'Methods-Year'!$A$2:$A$20</c:f>
              <c:strCache>
                <c:ptCount val="19"/>
                <c:pt idx="0">
                  <c:v>Docking</c:v>
                </c:pt>
                <c:pt idx="1">
                  <c:v>QSAR</c:v>
                </c:pt>
                <c:pt idx="2">
                  <c:v>Protein networks</c:v>
                </c:pt>
                <c:pt idx="3">
                  <c:v>Metabolic networks</c:v>
                </c:pt>
                <c:pt idx="4">
                  <c:v>SAR</c:v>
                </c:pt>
                <c:pt idx="5">
                  <c:v>ADMET/Druglikeness</c:v>
                </c:pt>
                <c:pt idx="6">
                  <c:v>Omics</c:v>
                </c:pt>
                <c:pt idx="7">
                  <c:v>MD</c:v>
                </c:pt>
                <c:pt idx="8">
                  <c:v>Pharmacokinetic modeling</c:v>
                </c:pt>
                <c:pt idx="9">
                  <c:v>Virtual screening</c:v>
                </c:pt>
                <c:pt idx="10">
                  <c:v>Machine Learning</c:v>
                </c:pt>
                <c:pt idx="11">
                  <c:v>Free energy calculation (GBSA/PBSA)</c:v>
                </c:pt>
                <c:pt idx="12">
                  <c:v>Data mining</c:v>
                </c:pt>
                <c:pt idx="13">
                  <c:v>Ab initio/de novo protein structure generation</c:v>
                </c:pt>
                <c:pt idx="14">
                  <c:v>Homology modeling</c:v>
                </c:pt>
                <c:pt idx="15">
                  <c:v>Similarity Matrices</c:v>
                </c:pt>
                <c:pt idx="16">
                  <c:v>Threading Protein Modeling</c:v>
                </c:pt>
                <c:pt idx="17">
                  <c:v>Pharmacophore Modeling</c:v>
                </c:pt>
                <c:pt idx="18">
                  <c:v>DFT</c:v>
                </c:pt>
              </c:strCache>
            </c:strRef>
          </c:cat>
          <c:val>
            <c:numRef>
              <c:f>'Methods-Year'!$F$2:$F$20</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4-2D00-4905-BCB3-74E6155D4C32}"/>
            </c:ext>
          </c:extLst>
        </c:ser>
        <c:ser>
          <c:idx val="5"/>
          <c:order val="5"/>
          <c:tx>
            <c:strRef>
              <c:f>'Methods-Year'!$G$1:$G$1</c:f>
              <c:strCache>
                <c:ptCount val="1"/>
                <c:pt idx="0">
                  <c:v>2017</c:v>
                </c:pt>
              </c:strCache>
            </c:strRef>
          </c:tx>
          <c:spPr>
            <a:solidFill>
              <a:srgbClr val="70AD47"/>
            </a:solidFill>
            <a:ln>
              <a:noFill/>
            </a:ln>
          </c:spPr>
          <c:invertIfNegative val="0"/>
          <c:cat>
            <c:strRef>
              <c:f>'Methods-Year'!$A$2:$A$20</c:f>
              <c:strCache>
                <c:ptCount val="19"/>
                <c:pt idx="0">
                  <c:v>Docking</c:v>
                </c:pt>
                <c:pt idx="1">
                  <c:v>QSAR</c:v>
                </c:pt>
                <c:pt idx="2">
                  <c:v>Protein networks</c:v>
                </c:pt>
                <c:pt idx="3">
                  <c:v>Metabolic networks</c:v>
                </c:pt>
                <c:pt idx="4">
                  <c:v>SAR</c:v>
                </c:pt>
                <c:pt idx="5">
                  <c:v>ADMET/Druglikeness</c:v>
                </c:pt>
                <c:pt idx="6">
                  <c:v>Omics</c:v>
                </c:pt>
                <c:pt idx="7">
                  <c:v>MD</c:v>
                </c:pt>
                <c:pt idx="8">
                  <c:v>Pharmacokinetic modeling</c:v>
                </c:pt>
                <c:pt idx="9">
                  <c:v>Virtual screening</c:v>
                </c:pt>
                <c:pt idx="10">
                  <c:v>Machine Learning</c:v>
                </c:pt>
                <c:pt idx="11">
                  <c:v>Free energy calculation (GBSA/PBSA)</c:v>
                </c:pt>
                <c:pt idx="12">
                  <c:v>Data mining</c:v>
                </c:pt>
                <c:pt idx="13">
                  <c:v>Ab initio/de novo protein structure generation</c:v>
                </c:pt>
                <c:pt idx="14">
                  <c:v>Homology modeling</c:v>
                </c:pt>
                <c:pt idx="15">
                  <c:v>Similarity Matrices</c:v>
                </c:pt>
                <c:pt idx="16">
                  <c:v>Threading Protein Modeling</c:v>
                </c:pt>
                <c:pt idx="17">
                  <c:v>Pharmacophore Modeling</c:v>
                </c:pt>
                <c:pt idx="18">
                  <c:v>DFT</c:v>
                </c:pt>
              </c:strCache>
            </c:strRef>
          </c:cat>
          <c:val>
            <c:numRef>
              <c:f>'Methods-Year'!$G$2:$G$20</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5-2D00-4905-BCB3-74E6155D4C32}"/>
            </c:ext>
          </c:extLst>
        </c:ser>
        <c:ser>
          <c:idx val="6"/>
          <c:order val="6"/>
          <c:tx>
            <c:strRef>
              <c:f>'Methods-Year'!$H$1:$H$1</c:f>
              <c:strCache>
                <c:ptCount val="1"/>
                <c:pt idx="0">
                  <c:v>2018</c:v>
                </c:pt>
              </c:strCache>
            </c:strRef>
          </c:tx>
          <c:spPr>
            <a:solidFill>
              <a:srgbClr val="255E91"/>
            </a:solidFill>
            <a:ln>
              <a:noFill/>
            </a:ln>
          </c:spPr>
          <c:invertIfNegative val="0"/>
          <c:cat>
            <c:strRef>
              <c:f>'Methods-Year'!$A$2:$A$20</c:f>
              <c:strCache>
                <c:ptCount val="19"/>
                <c:pt idx="0">
                  <c:v>Docking</c:v>
                </c:pt>
                <c:pt idx="1">
                  <c:v>QSAR</c:v>
                </c:pt>
                <c:pt idx="2">
                  <c:v>Protein networks</c:v>
                </c:pt>
                <c:pt idx="3">
                  <c:v>Metabolic networks</c:v>
                </c:pt>
                <c:pt idx="4">
                  <c:v>SAR</c:v>
                </c:pt>
                <c:pt idx="5">
                  <c:v>ADMET/Druglikeness</c:v>
                </c:pt>
                <c:pt idx="6">
                  <c:v>Omics</c:v>
                </c:pt>
                <c:pt idx="7">
                  <c:v>MD</c:v>
                </c:pt>
                <c:pt idx="8">
                  <c:v>Pharmacokinetic modeling</c:v>
                </c:pt>
                <c:pt idx="9">
                  <c:v>Virtual screening</c:v>
                </c:pt>
                <c:pt idx="10">
                  <c:v>Machine Learning</c:v>
                </c:pt>
                <c:pt idx="11">
                  <c:v>Free energy calculation (GBSA/PBSA)</c:v>
                </c:pt>
                <c:pt idx="12">
                  <c:v>Data mining</c:v>
                </c:pt>
                <c:pt idx="13">
                  <c:v>Ab initio/de novo protein structure generation</c:v>
                </c:pt>
                <c:pt idx="14">
                  <c:v>Homology modeling</c:v>
                </c:pt>
                <c:pt idx="15">
                  <c:v>Similarity Matrices</c:v>
                </c:pt>
                <c:pt idx="16">
                  <c:v>Threading Protein Modeling</c:v>
                </c:pt>
                <c:pt idx="17">
                  <c:v>Pharmacophore Modeling</c:v>
                </c:pt>
                <c:pt idx="18">
                  <c:v>DFT</c:v>
                </c:pt>
              </c:strCache>
            </c:strRef>
          </c:cat>
          <c:val>
            <c:numRef>
              <c:f>'Methods-Year'!$H$2:$H$20</c:f>
              <c:numCache>
                <c:formatCode>General</c:formatCode>
                <c:ptCount val="19"/>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6-2D00-4905-BCB3-74E6155D4C32}"/>
            </c:ext>
          </c:extLst>
        </c:ser>
        <c:ser>
          <c:idx val="7"/>
          <c:order val="7"/>
          <c:tx>
            <c:strRef>
              <c:f>'Methods-Year'!$I$1:$I$1</c:f>
              <c:strCache>
                <c:ptCount val="1"/>
                <c:pt idx="0">
                  <c:v>2019</c:v>
                </c:pt>
              </c:strCache>
            </c:strRef>
          </c:tx>
          <c:spPr>
            <a:solidFill>
              <a:srgbClr val="9E480E"/>
            </a:solidFill>
            <a:ln>
              <a:noFill/>
            </a:ln>
          </c:spPr>
          <c:invertIfNegative val="0"/>
          <c:cat>
            <c:strRef>
              <c:f>'Methods-Year'!$A$2:$A$20</c:f>
              <c:strCache>
                <c:ptCount val="19"/>
                <c:pt idx="0">
                  <c:v>Docking</c:v>
                </c:pt>
                <c:pt idx="1">
                  <c:v>QSAR</c:v>
                </c:pt>
                <c:pt idx="2">
                  <c:v>Protein networks</c:v>
                </c:pt>
                <c:pt idx="3">
                  <c:v>Metabolic networks</c:v>
                </c:pt>
                <c:pt idx="4">
                  <c:v>SAR</c:v>
                </c:pt>
                <c:pt idx="5">
                  <c:v>ADMET/Druglikeness</c:v>
                </c:pt>
                <c:pt idx="6">
                  <c:v>Omics</c:v>
                </c:pt>
                <c:pt idx="7">
                  <c:v>MD</c:v>
                </c:pt>
                <c:pt idx="8">
                  <c:v>Pharmacokinetic modeling</c:v>
                </c:pt>
                <c:pt idx="9">
                  <c:v>Virtual screening</c:v>
                </c:pt>
                <c:pt idx="10">
                  <c:v>Machine Learning</c:v>
                </c:pt>
                <c:pt idx="11">
                  <c:v>Free energy calculation (GBSA/PBSA)</c:v>
                </c:pt>
                <c:pt idx="12">
                  <c:v>Data mining</c:v>
                </c:pt>
                <c:pt idx="13">
                  <c:v>Ab initio/de novo protein structure generation</c:v>
                </c:pt>
                <c:pt idx="14">
                  <c:v>Homology modeling</c:v>
                </c:pt>
                <c:pt idx="15">
                  <c:v>Similarity Matrices</c:v>
                </c:pt>
                <c:pt idx="16">
                  <c:v>Threading Protein Modeling</c:v>
                </c:pt>
                <c:pt idx="17">
                  <c:v>Pharmacophore Modeling</c:v>
                </c:pt>
                <c:pt idx="18">
                  <c:v>DFT</c:v>
                </c:pt>
              </c:strCache>
            </c:strRef>
          </c:cat>
          <c:val>
            <c:numRef>
              <c:f>'Methods-Year'!$I$2:$I$20</c:f>
              <c:numCache>
                <c:formatCode>General</c:formatCode>
                <c:ptCount val="19"/>
                <c:pt idx="0">
                  <c:v>3</c:v>
                </c:pt>
                <c:pt idx="1">
                  <c:v>1</c:v>
                </c:pt>
                <c:pt idx="2">
                  <c:v>2</c:v>
                </c:pt>
                <c:pt idx="3">
                  <c:v>0</c:v>
                </c:pt>
                <c:pt idx="4">
                  <c:v>1</c:v>
                </c:pt>
                <c:pt idx="5">
                  <c:v>0</c:v>
                </c:pt>
                <c:pt idx="6">
                  <c:v>3</c:v>
                </c:pt>
                <c:pt idx="7">
                  <c:v>2</c:v>
                </c:pt>
                <c:pt idx="8">
                  <c:v>1</c:v>
                </c:pt>
                <c:pt idx="9">
                  <c:v>1</c:v>
                </c:pt>
                <c:pt idx="10">
                  <c:v>0</c:v>
                </c:pt>
                <c:pt idx="11">
                  <c:v>1</c:v>
                </c:pt>
                <c:pt idx="12">
                  <c:v>0</c:v>
                </c:pt>
                <c:pt idx="13">
                  <c:v>1</c:v>
                </c:pt>
                <c:pt idx="14">
                  <c:v>1</c:v>
                </c:pt>
                <c:pt idx="15">
                  <c:v>0</c:v>
                </c:pt>
                <c:pt idx="16">
                  <c:v>1</c:v>
                </c:pt>
                <c:pt idx="17">
                  <c:v>0</c:v>
                </c:pt>
                <c:pt idx="18">
                  <c:v>0</c:v>
                </c:pt>
              </c:numCache>
            </c:numRef>
          </c:val>
          <c:extLst>
            <c:ext xmlns:c16="http://schemas.microsoft.com/office/drawing/2014/chart" uri="{C3380CC4-5D6E-409C-BE32-E72D297353CC}">
              <c16:uniqueId val="{00000007-2D00-4905-BCB3-74E6155D4C32}"/>
            </c:ext>
          </c:extLst>
        </c:ser>
        <c:ser>
          <c:idx val="8"/>
          <c:order val="8"/>
          <c:tx>
            <c:strRef>
              <c:f>'Methods-Year'!$J$1:$J$1</c:f>
              <c:strCache>
                <c:ptCount val="1"/>
                <c:pt idx="0">
                  <c:v>2020</c:v>
                </c:pt>
              </c:strCache>
            </c:strRef>
          </c:tx>
          <c:spPr>
            <a:solidFill>
              <a:srgbClr val="636363"/>
            </a:solidFill>
            <a:ln>
              <a:noFill/>
            </a:ln>
          </c:spPr>
          <c:invertIfNegative val="0"/>
          <c:cat>
            <c:strRef>
              <c:f>'Methods-Year'!$A$2:$A$20</c:f>
              <c:strCache>
                <c:ptCount val="19"/>
                <c:pt idx="0">
                  <c:v>Docking</c:v>
                </c:pt>
                <c:pt idx="1">
                  <c:v>QSAR</c:v>
                </c:pt>
                <c:pt idx="2">
                  <c:v>Protein networks</c:v>
                </c:pt>
                <c:pt idx="3">
                  <c:v>Metabolic networks</c:v>
                </c:pt>
                <c:pt idx="4">
                  <c:v>SAR</c:v>
                </c:pt>
                <c:pt idx="5">
                  <c:v>ADMET/Druglikeness</c:v>
                </c:pt>
                <c:pt idx="6">
                  <c:v>Omics</c:v>
                </c:pt>
                <c:pt idx="7">
                  <c:v>MD</c:v>
                </c:pt>
                <c:pt idx="8">
                  <c:v>Pharmacokinetic modeling</c:v>
                </c:pt>
                <c:pt idx="9">
                  <c:v>Virtual screening</c:v>
                </c:pt>
                <c:pt idx="10">
                  <c:v>Machine Learning</c:v>
                </c:pt>
                <c:pt idx="11">
                  <c:v>Free energy calculation (GBSA/PBSA)</c:v>
                </c:pt>
                <c:pt idx="12">
                  <c:v>Data mining</c:v>
                </c:pt>
                <c:pt idx="13">
                  <c:v>Ab initio/de novo protein structure generation</c:v>
                </c:pt>
                <c:pt idx="14">
                  <c:v>Homology modeling</c:v>
                </c:pt>
                <c:pt idx="15">
                  <c:v>Similarity Matrices</c:v>
                </c:pt>
                <c:pt idx="16">
                  <c:v>Threading Protein Modeling</c:v>
                </c:pt>
                <c:pt idx="17">
                  <c:v>Pharmacophore Modeling</c:v>
                </c:pt>
                <c:pt idx="18">
                  <c:v>DFT</c:v>
                </c:pt>
              </c:strCache>
            </c:strRef>
          </c:cat>
          <c:val>
            <c:numRef>
              <c:f>'Methods-Year'!$J$2:$J$20</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8-2D00-4905-BCB3-74E6155D4C32}"/>
            </c:ext>
          </c:extLst>
        </c:ser>
        <c:ser>
          <c:idx val="9"/>
          <c:order val="9"/>
          <c:tx>
            <c:strRef>
              <c:f>'Methods-Year'!$K$1:$K$1</c:f>
              <c:strCache>
                <c:ptCount val="1"/>
                <c:pt idx="0">
                  <c:v>2021</c:v>
                </c:pt>
              </c:strCache>
            </c:strRef>
          </c:tx>
          <c:spPr>
            <a:solidFill>
              <a:srgbClr val="997300"/>
            </a:solidFill>
            <a:ln>
              <a:noFill/>
            </a:ln>
          </c:spPr>
          <c:invertIfNegative val="0"/>
          <c:cat>
            <c:strRef>
              <c:f>'Methods-Year'!$A$2:$A$20</c:f>
              <c:strCache>
                <c:ptCount val="19"/>
                <c:pt idx="0">
                  <c:v>Docking</c:v>
                </c:pt>
                <c:pt idx="1">
                  <c:v>QSAR</c:v>
                </c:pt>
                <c:pt idx="2">
                  <c:v>Protein networks</c:v>
                </c:pt>
                <c:pt idx="3">
                  <c:v>Metabolic networks</c:v>
                </c:pt>
                <c:pt idx="4">
                  <c:v>SAR</c:v>
                </c:pt>
                <c:pt idx="5">
                  <c:v>ADMET/Druglikeness</c:v>
                </c:pt>
                <c:pt idx="6">
                  <c:v>Omics</c:v>
                </c:pt>
                <c:pt idx="7">
                  <c:v>MD</c:v>
                </c:pt>
                <c:pt idx="8">
                  <c:v>Pharmacokinetic modeling</c:v>
                </c:pt>
                <c:pt idx="9">
                  <c:v>Virtual screening</c:v>
                </c:pt>
                <c:pt idx="10">
                  <c:v>Machine Learning</c:v>
                </c:pt>
                <c:pt idx="11">
                  <c:v>Free energy calculation (GBSA/PBSA)</c:v>
                </c:pt>
                <c:pt idx="12">
                  <c:v>Data mining</c:v>
                </c:pt>
                <c:pt idx="13">
                  <c:v>Ab initio/de novo protein structure generation</c:v>
                </c:pt>
                <c:pt idx="14">
                  <c:v>Homology modeling</c:v>
                </c:pt>
                <c:pt idx="15">
                  <c:v>Similarity Matrices</c:v>
                </c:pt>
                <c:pt idx="16">
                  <c:v>Threading Protein Modeling</c:v>
                </c:pt>
                <c:pt idx="17">
                  <c:v>Pharmacophore Modeling</c:v>
                </c:pt>
                <c:pt idx="18">
                  <c:v>DFT</c:v>
                </c:pt>
              </c:strCache>
            </c:strRef>
          </c:cat>
          <c:val>
            <c:numRef>
              <c:f>'Methods-Year'!$K$2:$K$20</c:f>
              <c:numCache>
                <c:formatCode>General</c:formatCode>
                <c:ptCount val="19"/>
                <c:pt idx="0">
                  <c:v>3</c:v>
                </c:pt>
                <c:pt idx="1">
                  <c:v>0</c:v>
                </c:pt>
                <c:pt idx="2">
                  <c:v>2</c:v>
                </c:pt>
                <c:pt idx="3">
                  <c:v>0</c:v>
                </c:pt>
                <c:pt idx="4">
                  <c:v>1</c:v>
                </c:pt>
                <c:pt idx="5">
                  <c:v>0</c:v>
                </c:pt>
                <c:pt idx="6">
                  <c:v>1</c:v>
                </c:pt>
                <c:pt idx="7">
                  <c:v>0</c:v>
                </c:pt>
                <c:pt idx="8">
                  <c:v>0</c:v>
                </c:pt>
                <c:pt idx="9">
                  <c:v>3</c:v>
                </c:pt>
                <c:pt idx="10">
                  <c:v>1</c:v>
                </c:pt>
                <c:pt idx="11">
                  <c:v>0</c:v>
                </c:pt>
                <c:pt idx="12">
                  <c:v>0</c:v>
                </c:pt>
                <c:pt idx="13">
                  <c:v>0</c:v>
                </c:pt>
                <c:pt idx="14">
                  <c:v>3</c:v>
                </c:pt>
                <c:pt idx="15">
                  <c:v>1</c:v>
                </c:pt>
                <c:pt idx="16">
                  <c:v>0</c:v>
                </c:pt>
                <c:pt idx="17">
                  <c:v>0</c:v>
                </c:pt>
                <c:pt idx="18">
                  <c:v>0</c:v>
                </c:pt>
              </c:numCache>
            </c:numRef>
          </c:val>
          <c:extLst>
            <c:ext xmlns:c16="http://schemas.microsoft.com/office/drawing/2014/chart" uri="{C3380CC4-5D6E-409C-BE32-E72D297353CC}">
              <c16:uniqueId val="{00000009-2D00-4905-BCB3-74E6155D4C32}"/>
            </c:ext>
          </c:extLst>
        </c:ser>
        <c:ser>
          <c:idx val="10"/>
          <c:order val="10"/>
          <c:tx>
            <c:strRef>
              <c:f>'Methods-Year'!$L$1:$L$1</c:f>
              <c:strCache>
                <c:ptCount val="1"/>
                <c:pt idx="0">
                  <c:v>2022</c:v>
                </c:pt>
              </c:strCache>
            </c:strRef>
          </c:tx>
          <c:spPr>
            <a:solidFill>
              <a:srgbClr val="264478"/>
            </a:solidFill>
            <a:ln>
              <a:noFill/>
            </a:ln>
          </c:spPr>
          <c:invertIfNegative val="0"/>
          <c:cat>
            <c:strRef>
              <c:f>'Methods-Year'!$A$2:$A$20</c:f>
              <c:strCache>
                <c:ptCount val="19"/>
                <c:pt idx="0">
                  <c:v>Docking</c:v>
                </c:pt>
                <c:pt idx="1">
                  <c:v>QSAR</c:v>
                </c:pt>
                <c:pt idx="2">
                  <c:v>Protein networks</c:v>
                </c:pt>
                <c:pt idx="3">
                  <c:v>Metabolic networks</c:v>
                </c:pt>
                <c:pt idx="4">
                  <c:v>SAR</c:v>
                </c:pt>
                <c:pt idx="5">
                  <c:v>ADMET/Druglikeness</c:v>
                </c:pt>
                <c:pt idx="6">
                  <c:v>Omics</c:v>
                </c:pt>
                <c:pt idx="7">
                  <c:v>MD</c:v>
                </c:pt>
                <c:pt idx="8">
                  <c:v>Pharmacokinetic modeling</c:v>
                </c:pt>
                <c:pt idx="9">
                  <c:v>Virtual screening</c:v>
                </c:pt>
                <c:pt idx="10">
                  <c:v>Machine Learning</c:v>
                </c:pt>
                <c:pt idx="11">
                  <c:v>Free energy calculation (GBSA/PBSA)</c:v>
                </c:pt>
                <c:pt idx="12">
                  <c:v>Data mining</c:v>
                </c:pt>
                <c:pt idx="13">
                  <c:v>Ab initio/de novo protein structure generation</c:v>
                </c:pt>
                <c:pt idx="14">
                  <c:v>Homology modeling</c:v>
                </c:pt>
                <c:pt idx="15">
                  <c:v>Similarity Matrices</c:v>
                </c:pt>
                <c:pt idx="16">
                  <c:v>Threading Protein Modeling</c:v>
                </c:pt>
                <c:pt idx="17">
                  <c:v>Pharmacophore Modeling</c:v>
                </c:pt>
                <c:pt idx="18">
                  <c:v>DFT</c:v>
                </c:pt>
              </c:strCache>
            </c:strRef>
          </c:cat>
          <c:val>
            <c:numRef>
              <c:f>'Methods-Year'!$L$2:$L$20</c:f>
              <c:numCache>
                <c:formatCode>General</c:formatCode>
                <c:ptCount val="19"/>
                <c:pt idx="0">
                  <c:v>4</c:v>
                </c:pt>
                <c:pt idx="1">
                  <c:v>0</c:v>
                </c:pt>
                <c:pt idx="2">
                  <c:v>1</c:v>
                </c:pt>
                <c:pt idx="3">
                  <c:v>0</c:v>
                </c:pt>
                <c:pt idx="4">
                  <c:v>1</c:v>
                </c:pt>
                <c:pt idx="5">
                  <c:v>0</c:v>
                </c:pt>
                <c:pt idx="6">
                  <c:v>1</c:v>
                </c:pt>
                <c:pt idx="7">
                  <c:v>2</c:v>
                </c:pt>
                <c:pt idx="8">
                  <c:v>0</c:v>
                </c:pt>
                <c:pt idx="9">
                  <c:v>2</c:v>
                </c:pt>
                <c:pt idx="10">
                  <c:v>1</c:v>
                </c:pt>
                <c:pt idx="11">
                  <c:v>2</c:v>
                </c:pt>
                <c:pt idx="12">
                  <c:v>1</c:v>
                </c:pt>
                <c:pt idx="13">
                  <c:v>1</c:v>
                </c:pt>
                <c:pt idx="14">
                  <c:v>2</c:v>
                </c:pt>
                <c:pt idx="15">
                  <c:v>0</c:v>
                </c:pt>
                <c:pt idx="16">
                  <c:v>0</c:v>
                </c:pt>
                <c:pt idx="17">
                  <c:v>0</c:v>
                </c:pt>
                <c:pt idx="18">
                  <c:v>0</c:v>
                </c:pt>
              </c:numCache>
            </c:numRef>
          </c:val>
          <c:extLst>
            <c:ext xmlns:c16="http://schemas.microsoft.com/office/drawing/2014/chart" uri="{C3380CC4-5D6E-409C-BE32-E72D297353CC}">
              <c16:uniqueId val="{0000000A-2D00-4905-BCB3-74E6155D4C32}"/>
            </c:ext>
          </c:extLst>
        </c:ser>
        <c:ser>
          <c:idx val="11"/>
          <c:order val="11"/>
          <c:tx>
            <c:strRef>
              <c:f>'Methods-Year'!$M$1:$M$1</c:f>
              <c:strCache>
                <c:ptCount val="1"/>
                <c:pt idx="0">
                  <c:v>2023</c:v>
                </c:pt>
              </c:strCache>
            </c:strRef>
          </c:tx>
          <c:spPr>
            <a:solidFill>
              <a:srgbClr val="43682B"/>
            </a:solidFill>
            <a:ln>
              <a:noFill/>
            </a:ln>
          </c:spPr>
          <c:invertIfNegative val="0"/>
          <c:cat>
            <c:strRef>
              <c:f>'Methods-Year'!$A$2:$A$20</c:f>
              <c:strCache>
                <c:ptCount val="19"/>
                <c:pt idx="0">
                  <c:v>Docking</c:v>
                </c:pt>
                <c:pt idx="1">
                  <c:v>QSAR</c:v>
                </c:pt>
                <c:pt idx="2">
                  <c:v>Protein networks</c:v>
                </c:pt>
                <c:pt idx="3">
                  <c:v>Metabolic networks</c:v>
                </c:pt>
                <c:pt idx="4">
                  <c:v>SAR</c:v>
                </c:pt>
                <c:pt idx="5">
                  <c:v>ADMET/Druglikeness</c:v>
                </c:pt>
                <c:pt idx="6">
                  <c:v>Omics</c:v>
                </c:pt>
                <c:pt idx="7">
                  <c:v>MD</c:v>
                </c:pt>
                <c:pt idx="8">
                  <c:v>Pharmacokinetic modeling</c:v>
                </c:pt>
                <c:pt idx="9">
                  <c:v>Virtual screening</c:v>
                </c:pt>
                <c:pt idx="10">
                  <c:v>Machine Learning</c:v>
                </c:pt>
                <c:pt idx="11">
                  <c:v>Free energy calculation (GBSA/PBSA)</c:v>
                </c:pt>
                <c:pt idx="12">
                  <c:v>Data mining</c:v>
                </c:pt>
                <c:pt idx="13">
                  <c:v>Ab initio/de novo protein structure generation</c:v>
                </c:pt>
                <c:pt idx="14">
                  <c:v>Homology modeling</c:v>
                </c:pt>
                <c:pt idx="15">
                  <c:v>Similarity Matrices</c:v>
                </c:pt>
                <c:pt idx="16">
                  <c:v>Threading Protein Modeling</c:v>
                </c:pt>
                <c:pt idx="17">
                  <c:v>Pharmacophore Modeling</c:v>
                </c:pt>
                <c:pt idx="18">
                  <c:v>DFT</c:v>
                </c:pt>
              </c:strCache>
            </c:strRef>
          </c:cat>
          <c:val>
            <c:numRef>
              <c:f>'Methods-Year'!$M$2:$M$20</c:f>
              <c:numCache>
                <c:formatCode>General</c:formatCode>
                <c:ptCount val="19"/>
                <c:pt idx="0">
                  <c:v>9</c:v>
                </c:pt>
                <c:pt idx="1">
                  <c:v>0</c:v>
                </c:pt>
                <c:pt idx="2">
                  <c:v>0</c:v>
                </c:pt>
                <c:pt idx="3">
                  <c:v>0</c:v>
                </c:pt>
                <c:pt idx="4">
                  <c:v>0</c:v>
                </c:pt>
                <c:pt idx="5">
                  <c:v>2</c:v>
                </c:pt>
                <c:pt idx="6">
                  <c:v>0</c:v>
                </c:pt>
                <c:pt idx="7">
                  <c:v>7</c:v>
                </c:pt>
                <c:pt idx="8">
                  <c:v>0</c:v>
                </c:pt>
                <c:pt idx="9">
                  <c:v>7</c:v>
                </c:pt>
                <c:pt idx="10">
                  <c:v>0</c:v>
                </c:pt>
                <c:pt idx="11">
                  <c:v>4</c:v>
                </c:pt>
                <c:pt idx="12">
                  <c:v>1</c:v>
                </c:pt>
                <c:pt idx="13">
                  <c:v>1</c:v>
                </c:pt>
                <c:pt idx="14">
                  <c:v>5</c:v>
                </c:pt>
                <c:pt idx="15">
                  <c:v>0</c:v>
                </c:pt>
                <c:pt idx="16">
                  <c:v>0</c:v>
                </c:pt>
                <c:pt idx="17">
                  <c:v>0</c:v>
                </c:pt>
                <c:pt idx="18">
                  <c:v>1</c:v>
                </c:pt>
              </c:numCache>
            </c:numRef>
          </c:val>
          <c:extLst>
            <c:ext xmlns:c16="http://schemas.microsoft.com/office/drawing/2014/chart" uri="{C3380CC4-5D6E-409C-BE32-E72D297353CC}">
              <c16:uniqueId val="{0000000B-2D00-4905-BCB3-74E6155D4C32}"/>
            </c:ext>
          </c:extLst>
        </c:ser>
        <c:ser>
          <c:idx val="12"/>
          <c:order val="12"/>
          <c:tx>
            <c:strRef>
              <c:f>'Methods-Year'!$N$1:$N$1</c:f>
              <c:strCache>
                <c:ptCount val="1"/>
                <c:pt idx="0">
                  <c:v>2024</c:v>
                </c:pt>
              </c:strCache>
            </c:strRef>
          </c:tx>
          <c:spPr>
            <a:solidFill>
              <a:srgbClr val="7CAFDD"/>
            </a:solidFill>
            <a:ln>
              <a:noFill/>
            </a:ln>
          </c:spPr>
          <c:invertIfNegative val="0"/>
          <c:cat>
            <c:strRef>
              <c:f>'Methods-Year'!$A$2:$A$20</c:f>
              <c:strCache>
                <c:ptCount val="19"/>
                <c:pt idx="0">
                  <c:v>Docking</c:v>
                </c:pt>
                <c:pt idx="1">
                  <c:v>QSAR</c:v>
                </c:pt>
                <c:pt idx="2">
                  <c:v>Protein networks</c:v>
                </c:pt>
                <c:pt idx="3">
                  <c:v>Metabolic networks</c:v>
                </c:pt>
                <c:pt idx="4">
                  <c:v>SAR</c:v>
                </c:pt>
                <c:pt idx="5">
                  <c:v>ADMET/Druglikeness</c:v>
                </c:pt>
                <c:pt idx="6">
                  <c:v>Omics</c:v>
                </c:pt>
                <c:pt idx="7">
                  <c:v>MD</c:v>
                </c:pt>
                <c:pt idx="8">
                  <c:v>Pharmacokinetic modeling</c:v>
                </c:pt>
                <c:pt idx="9">
                  <c:v>Virtual screening</c:v>
                </c:pt>
                <c:pt idx="10">
                  <c:v>Machine Learning</c:v>
                </c:pt>
                <c:pt idx="11">
                  <c:v>Free energy calculation (GBSA/PBSA)</c:v>
                </c:pt>
                <c:pt idx="12">
                  <c:v>Data mining</c:v>
                </c:pt>
                <c:pt idx="13">
                  <c:v>Ab initio/de novo protein structure generation</c:v>
                </c:pt>
                <c:pt idx="14">
                  <c:v>Homology modeling</c:v>
                </c:pt>
                <c:pt idx="15">
                  <c:v>Similarity Matrices</c:v>
                </c:pt>
                <c:pt idx="16">
                  <c:v>Threading Protein Modeling</c:v>
                </c:pt>
                <c:pt idx="17">
                  <c:v>Pharmacophore Modeling</c:v>
                </c:pt>
                <c:pt idx="18">
                  <c:v>DFT</c:v>
                </c:pt>
              </c:strCache>
            </c:strRef>
          </c:cat>
          <c:val>
            <c:numRef>
              <c:f>'Methods-Year'!$N$2:$N$20</c:f>
              <c:numCache>
                <c:formatCode>General</c:formatCode>
                <c:ptCount val="19"/>
                <c:pt idx="0">
                  <c:v>4</c:v>
                </c:pt>
                <c:pt idx="1">
                  <c:v>1</c:v>
                </c:pt>
                <c:pt idx="2">
                  <c:v>0</c:v>
                </c:pt>
                <c:pt idx="3">
                  <c:v>0</c:v>
                </c:pt>
                <c:pt idx="4">
                  <c:v>1</c:v>
                </c:pt>
                <c:pt idx="5">
                  <c:v>4</c:v>
                </c:pt>
                <c:pt idx="6">
                  <c:v>2</c:v>
                </c:pt>
                <c:pt idx="7">
                  <c:v>3</c:v>
                </c:pt>
                <c:pt idx="8">
                  <c:v>0</c:v>
                </c:pt>
                <c:pt idx="9">
                  <c:v>4</c:v>
                </c:pt>
                <c:pt idx="10">
                  <c:v>0</c:v>
                </c:pt>
                <c:pt idx="11">
                  <c:v>3</c:v>
                </c:pt>
                <c:pt idx="12">
                  <c:v>0</c:v>
                </c:pt>
                <c:pt idx="13">
                  <c:v>1</c:v>
                </c:pt>
                <c:pt idx="14">
                  <c:v>2</c:v>
                </c:pt>
                <c:pt idx="15">
                  <c:v>0</c:v>
                </c:pt>
                <c:pt idx="16">
                  <c:v>0</c:v>
                </c:pt>
                <c:pt idx="17">
                  <c:v>0</c:v>
                </c:pt>
                <c:pt idx="18">
                  <c:v>0</c:v>
                </c:pt>
              </c:numCache>
            </c:numRef>
          </c:val>
          <c:extLst>
            <c:ext xmlns:c16="http://schemas.microsoft.com/office/drawing/2014/chart" uri="{C3380CC4-5D6E-409C-BE32-E72D297353CC}">
              <c16:uniqueId val="{0000000C-2D00-4905-BCB3-74E6155D4C32}"/>
            </c:ext>
          </c:extLst>
        </c:ser>
        <c:dLbls>
          <c:showLegendKey val="0"/>
          <c:showVal val="0"/>
          <c:showCatName val="0"/>
          <c:showSerName val="0"/>
          <c:showPercent val="0"/>
          <c:showBubbleSize val="0"/>
        </c:dLbls>
        <c:gapWidth val="150"/>
        <c:overlap val="100"/>
        <c:axId val="1902565808"/>
        <c:axId val="1902571568"/>
      </c:barChart>
      <c:valAx>
        <c:axId val="1902571568"/>
        <c:scaling>
          <c:orientation val="minMax"/>
        </c:scaling>
        <c:delete val="0"/>
        <c:axPos val="b"/>
        <c:majorGridlines>
          <c:spPr>
            <a:ln w="9528" cap="flat">
              <a:solidFill>
                <a:srgbClr val="D9D9D9"/>
              </a:solidFill>
              <a:prstDash val="solid"/>
              <a:round/>
            </a:ln>
          </c:spPr>
        </c:majorGridlines>
        <c:numFmt formatCode="General"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defRPr>
            </a:pPr>
            <a:endParaRPr lang="de-DE"/>
          </a:p>
        </c:txPr>
        <c:crossAx val="1902565808"/>
        <c:crosses val="autoZero"/>
        <c:crossBetween val="between"/>
      </c:valAx>
      <c:catAx>
        <c:axId val="1902565808"/>
        <c:scaling>
          <c:orientation val="minMax"/>
        </c:scaling>
        <c:delete val="0"/>
        <c:axPos val="l"/>
        <c:numFmt formatCode="General" sourceLinked="1"/>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defRPr>
            </a:pPr>
            <a:endParaRPr lang="de-DE"/>
          </a:p>
        </c:txPr>
        <c:crossAx val="1902571568"/>
        <c:crosses val="autoZero"/>
        <c:auto val="1"/>
        <c:lblAlgn val="ctr"/>
        <c:lblOffset val="100"/>
        <c:noMultiLvlLbl val="0"/>
      </c:catAx>
      <c:spPr>
        <a:noFill/>
        <a:ln>
          <a:noFill/>
        </a:ln>
      </c:spPr>
    </c:plotArea>
    <c:legend>
      <c:legendPos val="b"/>
      <c:overlay val="0"/>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defRPr>
          </a:pPr>
          <a:endParaRPr lang="de-DE"/>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spc="0" baseline="0">
                <a:solidFill>
                  <a:srgbClr val="595959"/>
                </a:solidFill>
                <a:latin typeface="Calibri"/>
              </a:defRPr>
            </a:pPr>
            <a:r>
              <a:rPr lang="de-DE" sz="1400" b="0" i="0" u="none" strike="noStrike" kern="1200" cap="none" spc="0" baseline="0">
                <a:solidFill>
                  <a:srgbClr val="595959"/>
                </a:solidFill>
                <a:uFillTx/>
                <a:latin typeface="Calibri"/>
              </a:rPr>
              <a:t>Studies per year</a:t>
            </a:r>
          </a:p>
        </c:rich>
      </c:tx>
      <c:overlay val="0"/>
      <c:spPr>
        <a:noFill/>
        <a:ln>
          <a:noFill/>
        </a:ln>
      </c:spPr>
    </c:title>
    <c:autoTitleDeleted val="0"/>
    <c:plotArea>
      <c:layout/>
      <c:barChart>
        <c:barDir val="col"/>
        <c:grouping val="clustered"/>
        <c:varyColors val="0"/>
        <c:ser>
          <c:idx val="0"/>
          <c:order val="0"/>
          <c:tx>
            <c:strRef>
              <c:f>Year!$E$1:$E$1</c:f>
              <c:strCache>
                <c:ptCount val="1"/>
                <c:pt idx="0">
                  <c:v>Number of published studies</c:v>
                </c:pt>
              </c:strCache>
            </c:strRef>
          </c:tx>
          <c:spPr>
            <a:solidFill>
              <a:srgbClr val="5B9BD5"/>
            </a:solidFill>
            <a:ln>
              <a:noFill/>
            </a:ln>
          </c:spPr>
          <c:invertIfNegative val="0"/>
          <c:cat>
            <c:numRef>
              <c:f>Year!$D$2:$D$14</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Year!$E$2:$E$14</c:f>
              <c:numCache>
                <c:formatCode>General</c:formatCode>
                <c:ptCount val="13"/>
                <c:pt idx="0">
                  <c:v>1</c:v>
                </c:pt>
                <c:pt idx="1">
                  <c:v>0</c:v>
                </c:pt>
                <c:pt idx="2">
                  <c:v>3</c:v>
                </c:pt>
                <c:pt idx="3">
                  <c:v>1</c:v>
                </c:pt>
                <c:pt idx="4">
                  <c:v>0</c:v>
                </c:pt>
                <c:pt idx="5">
                  <c:v>0</c:v>
                </c:pt>
                <c:pt idx="6">
                  <c:v>1</c:v>
                </c:pt>
                <c:pt idx="7">
                  <c:v>5</c:v>
                </c:pt>
                <c:pt idx="8">
                  <c:v>0</c:v>
                </c:pt>
                <c:pt idx="9">
                  <c:v>6</c:v>
                </c:pt>
                <c:pt idx="10">
                  <c:v>3</c:v>
                </c:pt>
                <c:pt idx="11">
                  <c:v>8</c:v>
                </c:pt>
                <c:pt idx="12">
                  <c:v>5</c:v>
                </c:pt>
              </c:numCache>
            </c:numRef>
          </c:val>
          <c:extLst>
            <c:ext xmlns:c16="http://schemas.microsoft.com/office/drawing/2014/chart" uri="{C3380CC4-5D6E-409C-BE32-E72D297353CC}">
              <c16:uniqueId val="{00000000-9E7E-4BF7-9505-AB217954D075}"/>
            </c:ext>
          </c:extLst>
        </c:ser>
        <c:dLbls>
          <c:showLegendKey val="0"/>
          <c:showVal val="0"/>
          <c:showCatName val="0"/>
          <c:showSerName val="0"/>
          <c:showPercent val="0"/>
          <c:showBubbleSize val="0"/>
        </c:dLbls>
        <c:gapWidth val="219"/>
        <c:overlap val="-27"/>
        <c:axId val="1902572048"/>
        <c:axId val="1902563408"/>
      </c:barChart>
      <c:valAx>
        <c:axId val="1902563408"/>
        <c:scaling>
          <c:orientation val="minMax"/>
        </c:scaling>
        <c:delete val="0"/>
        <c:axPos val="l"/>
        <c:majorGridlines>
          <c:spPr>
            <a:ln w="9528" cap="flat">
              <a:solidFill>
                <a:srgbClr val="D9D9D9"/>
              </a:solidFill>
              <a:prstDash val="solid"/>
              <a:round/>
            </a:ln>
          </c:spPr>
        </c:majorGridlines>
        <c:numFmt formatCode="General"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defRPr>
            </a:pPr>
            <a:endParaRPr lang="de-DE"/>
          </a:p>
        </c:txPr>
        <c:crossAx val="1902572048"/>
        <c:crosses val="autoZero"/>
        <c:crossBetween val="between"/>
      </c:valAx>
      <c:catAx>
        <c:axId val="1902572048"/>
        <c:scaling>
          <c:orientation val="minMax"/>
        </c:scaling>
        <c:delete val="0"/>
        <c:axPos val="b"/>
        <c:numFmt formatCode="General" sourceLinked="1"/>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defRPr>
            </a:pPr>
            <a:endParaRPr lang="de-DE"/>
          </a:p>
        </c:txPr>
        <c:crossAx val="1902563408"/>
        <c:crosses val="autoZero"/>
        <c:auto val="1"/>
        <c:lblAlgn val="ctr"/>
        <c:lblOffset val="100"/>
        <c:noMultiLvlLbl val="0"/>
      </c:catAx>
      <c:spPr>
        <a:noFill/>
        <a:ln>
          <a:noFill/>
        </a:ln>
      </c:spPr>
    </c:plotArea>
    <c:legend>
      <c:legendPos val="b"/>
      <c:overlay val="0"/>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595959"/>
              </a:solidFill>
              <a:latin typeface="Calibri"/>
            </a:defRPr>
          </a:pPr>
          <a:endParaRPr lang="de-DE"/>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99060</xdr:rowOff>
    </xdr:from>
    <xdr:to>
      <xdr:col>9</xdr:col>
      <xdr:colOff>335927</xdr:colOff>
      <xdr:row>33</xdr:row>
      <xdr:rowOff>38570</xdr:rowOff>
    </xdr:to>
    <xdr:pic>
      <xdr:nvPicPr>
        <xdr:cNvPr id="2" name="Grafik 1">
          <a:extLst>
            <a:ext uri="{FF2B5EF4-FFF2-40B4-BE49-F238E27FC236}">
              <a16:creationId xmlns:a16="http://schemas.microsoft.com/office/drawing/2014/main" id="{ACF95E02-AE8F-79D1-19E4-0F3DEAA08E74}"/>
            </a:ext>
          </a:extLst>
        </xdr:cNvPr>
        <xdr:cNvPicPr>
          <a:picLocks noChangeAspect="1"/>
        </xdr:cNvPicPr>
      </xdr:nvPicPr>
      <xdr:blipFill>
        <a:blip xmlns:r="http://schemas.openxmlformats.org/officeDocument/2006/relationships" r:embed="rId1"/>
        <a:stretch>
          <a:fillRect/>
        </a:stretch>
      </xdr:blipFill>
      <xdr:spPr>
        <a:xfrm>
          <a:off x="0" y="861060"/>
          <a:ext cx="7468247" cy="54259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142875</xdr:colOff>
      <xdr:row>0</xdr:row>
      <xdr:rowOff>43818</xdr:rowOff>
    </xdr:from>
    <xdr:ext cx="3228974" cy="1985006"/>
    <xdr:graphicFrame macro="">
      <xdr:nvGraphicFramePr>
        <xdr:cNvPr id="2" name="Gráfico 1">
          <a:extLst>
            <a:ext uri="{FF2B5EF4-FFF2-40B4-BE49-F238E27FC236}">
              <a16:creationId xmlns:a16="http://schemas.microsoft.com/office/drawing/2014/main" id="{0DE5B7B8-D83A-D65D-699A-651610E280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9</xdr:col>
      <xdr:colOff>320040</xdr:colOff>
      <xdr:row>0</xdr:row>
      <xdr:rowOff>38103</xdr:rowOff>
    </xdr:from>
    <xdr:ext cx="2983230" cy="1986918"/>
    <xdr:graphicFrame macro="">
      <xdr:nvGraphicFramePr>
        <xdr:cNvPr id="3" name="Gráfico 2">
          <a:extLst>
            <a:ext uri="{FF2B5EF4-FFF2-40B4-BE49-F238E27FC236}">
              <a16:creationId xmlns:a16="http://schemas.microsoft.com/office/drawing/2014/main" id="{7698DC45-CD3D-CD4E-D8E3-C6796F56D2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4</xdr:col>
      <xdr:colOff>133346</xdr:colOff>
      <xdr:row>11</xdr:row>
      <xdr:rowOff>47621</xdr:rowOff>
    </xdr:from>
    <xdr:ext cx="3209928" cy="2000250"/>
    <xdr:graphicFrame macro="">
      <xdr:nvGraphicFramePr>
        <xdr:cNvPr id="4" name="Gráfico 3">
          <a:extLst>
            <a:ext uri="{FF2B5EF4-FFF2-40B4-BE49-F238E27FC236}">
              <a16:creationId xmlns:a16="http://schemas.microsoft.com/office/drawing/2014/main" id="{9BC7F887-B991-73A7-0E33-778BFF05C8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9</xdr:col>
      <xdr:colOff>314325</xdr:colOff>
      <xdr:row>11</xdr:row>
      <xdr:rowOff>28575</xdr:rowOff>
    </xdr:from>
    <xdr:ext cx="3019421" cy="2028825"/>
    <xdr:graphicFrame macro="">
      <xdr:nvGraphicFramePr>
        <xdr:cNvPr id="5" name="Gráfico 4">
          <a:extLst>
            <a:ext uri="{FF2B5EF4-FFF2-40B4-BE49-F238E27FC236}">
              <a16:creationId xmlns:a16="http://schemas.microsoft.com/office/drawing/2014/main" id="{A9B05AE2-8EDC-073D-1419-B3CDA3D314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5</xdr:col>
      <xdr:colOff>581082</xdr:colOff>
      <xdr:row>0</xdr:row>
      <xdr:rowOff>0</xdr:rowOff>
    </xdr:from>
    <xdr:ext cx="6484385" cy="4112376"/>
    <xdr:graphicFrame macro="">
      <xdr:nvGraphicFramePr>
        <xdr:cNvPr id="2" name="Gráfico 1">
          <a:extLst>
            <a:ext uri="{FF2B5EF4-FFF2-40B4-BE49-F238E27FC236}">
              <a16:creationId xmlns:a16="http://schemas.microsoft.com/office/drawing/2014/main" id="{B98DC702-9CB4-9A3E-F8A9-DED7E1638A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3</xdr:col>
      <xdr:colOff>53940</xdr:colOff>
      <xdr:row>0</xdr:row>
      <xdr:rowOff>0</xdr:rowOff>
    </xdr:from>
    <xdr:ext cx="4554150" cy="2931694"/>
    <xdr:graphicFrame macro="">
      <xdr:nvGraphicFramePr>
        <xdr:cNvPr id="2" name="Gráfico 1">
          <a:extLst>
            <a:ext uri="{FF2B5EF4-FFF2-40B4-BE49-F238E27FC236}">
              <a16:creationId xmlns:a16="http://schemas.microsoft.com/office/drawing/2014/main" id="{1A7062DF-B48F-4364-A501-49894F11E7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18</xdr:col>
      <xdr:colOff>133621</xdr:colOff>
      <xdr:row>1</xdr:row>
      <xdr:rowOff>6665</xdr:rowOff>
    </xdr:from>
    <xdr:ext cx="5063215" cy="3163531"/>
    <xdr:graphicFrame macro="">
      <xdr:nvGraphicFramePr>
        <xdr:cNvPr id="2" name="Gráfico 1">
          <a:extLst>
            <a:ext uri="{FF2B5EF4-FFF2-40B4-BE49-F238E27FC236}">
              <a16:creationId xmlns:a16="http://schemas.microsoft.com/office/drawing/2014/main" id="{DB257588-64F1-A157-DC68-78534A08C3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91440</xdr:colOff>
      <xdr:row>20</xdr:row>
      <xdr:rowOff>118113</xdr:rowOff>
    </xdr:from>
    <xdr:ext cx="6850172" cy="4904110"/>
    <xdr:graphicFrame macro="">
      <xdr:nvGraphicFramePr>
        <xdr:cNvPr id="2" name="Gráfico 1">
          <a:extLst>
            <a:ext uri="{FF2B5EF4-FFF2-40B4-BE49-F238E27FC236}">
              <a16:creationId xmlns:a16="http://schemas.microsoft.com/office/drawing/2014/main" id="{9FA89CE8-1E65-C969-81D9-61D287D85F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7</xdr:col>
      <xdr:colOff>142875</xdr:colOff>
      <xdr:row>0</xdr:row>
      <xdr:rowOff>53336</xdr:rowOff>
    </xdr:from>
    <xdr:ext cx="3857625" cy="2714625"/>
    <xdr:graphicFrame macro="">
      <xdr:nvGraphicFramePr>
        <xdr:cNvPr id="2" name="Gráfico 2">
          <a:extLst>
            <a:ext uri="{FF2B5EF4-FFF2-40B4-BE49-F238E27FC236}">
              <a16:creationId xmlns:a16="http://schemas.microsoft.com/office/drawing/2014/main" id="{3FD06F1F-AC84-8CAB-F843-A44A7B2C51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4</xdr:col>
      <xdr:colOff>209553</xdr:colOff>
      <xdr:row>0</xdr:row>
      <xdr:rowOff>177165</xdr:rowOff>
    </xdr:from>
    <xdr:ext cx="4572000" cy="3156581"/>
    <xdr:graphicFrame macro="">
      <xdr:nvGraphicFramePr>
        <xdr:cNvPr id="2" name="Gráfico 1">
          <a:extLst>
            <a:ext uri="{FF2B5EF4-FFF2-40B4-BE49-F238E27FC236}">
              <a16:creationId xmlns:a16="http://schemas.microsoft.com/office/drawing/2014/main" id="{6425366F-E152-4D6E-DB0F-51251EE8E7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persons/person.xml><?xml version="1.0" encoding="utf-8"?>
<personList xmlns="http://schemas.microsoft.com/office/spreadsheetml/2018/threadedcomments" xmlns:x="http://schemas.openxmlformats.org/spreadsheetml/2006/main">
  <person displayName="Lindemann, Susanne" id="{27B60F5A-8DED-4C70-8EF0-416257B6D78F}" userId="S::lindemann@ifado.de::d5fc444b-dda4-4b8b-9e27-031f7f3b793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646F1C-851B-4BE7-B865-6E8B2D970905}" name="Tabela62" displayName="Tabela62" ref="A1:A21" totalsRowShown="0">
  <tableColumns count="1">
    <tableColumn id="1" xr3:uid="{3D8B6B95-051B-40F6-8DC6-46155C5CA85A}" name="Methods"/>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65" dT="2024-08-29T10:13:23.12" personId="{27B60F5A-8DED-4C70-8EF0-416257B6D78F}" id="{CB2B847D-B448-4563-9C5B-AD66B3CADA38}">
    <text>Saha et al., 2023a or 2023b? Or both?</text>
  </threadedComment>
  <threadedComment ref="A76" dT="2024-08-29T10:13:49.48" personId="{27B60F5A-8DED-4C70-8EF0-416257B6D78F}" id="{72C5AE5D-C248-4E07-B702-38EB46A8DEEE}">
    <text>Sheikh et al., 2023a or 2023b or both?</text>
  </threadedComment>
  <threadedComment ref="A93" dT="2024-08-29T10:15:02.62" personId="{27B60F5A-8DED-4C70-8EF0-416257B6D78F}" id="{1C9DC34D-CCB6-4C79-8D94-A3461026EFFA}">
    <text>Tabrez et al., 2021a or 2021b or both?</text>
  </threadedComment>
</ThreadedComments>
</file>

<file path=xl/threadedComments/threadedComment2.xml><?xml version="1.0" encoding="utf-8"?>
<ThreadedComments xmlns="http://schemas.microsoft.com/office/spreadsheetml/2018/threadedcomments" xmlns:x="http://schemas.openxmlformats.org/spreadsheetml/2006/main">
  <threadedComment ref="A27" dT="2024-08-29T10:18:30.26" personId="{27B60F5A-8DED-4C70-8EF0-416257B6D78F}" id="{02A26846-D8AF-4948-9DB4-124AFA482973}">
    <text>Tabrez et al., 2021a or 2021b or both?</text>
  </threadedComment>
</ThreadedComments>
</file>

<file path=xl/threadedComments/threadedComment3.xml><?xml version="1.0" encoding="utf-8"?>
<ThreadedComments xmlns="http://schemas.microsoft.com/office/spreadsheetml/2018/threadedcomments" xmlns:x="http://schemas.openxmlformats.org/spreadsheetml/2006/main">
  <threadedComment ref="A19" dT="2024-08-29T10:23:32.86" personId="{27B60F5A-8DED-4C70-8EF0-416257B6D78F}" id="{927349F5-0742-4A96-AB56-6118E3A38595}">
    <text>Saha et al., 2023a or b?</text>
  </threadedComment>
  <threadedComment ref="A22" dT="2024-08-29T10:24:02.60" personId="{27B60F5A-8DED-4C70-8EF0-416257B6D78F}" id="{49D6860B-647A-48A6-93F9-7D40937C5F38}">
    <text>Sheikh et al., 2023a or b?</text>
  </threadedComment>
  <threadedComment ref="A26" dT="2024-08-29T10:24:32.76" personId="{27B60F5A-8DED-4C70-8EF0-416257B6D78F}" id="{E4B19DA3-77E9-4EDD-990E-C76F310BBD5C}">
    <text>Tabrez et al. 2021a or b?</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microsoft.com/office/2017/10/relationships/threadedComment" Target="../threadedComments/threadedComment3.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3" Type="http://schemas.openxmlformats.org/officeDocument/2006/relationships/hyperlink" Target="https://doi.org/10.1080/07391102.2023.2193983" TargetMode="External"/><Relationship Id="rId18" Type="http://schemas.openxmlformats.org/officeDocument/2006/relationships/hyperlink" Target="https://doi.org/10.1016/j.sajb.2023.08.067" TargetMode="External"/><Relationship Id="rId26" Type="http://schemas.openxmlformats.org/officeDocument/2006/relationships/hyperlink" Target="https://doi.org/10.1002/ddr.21820" TargetMode="External"/><Relationship Id="rId3" Type="http://schemas.openxmlformats.org/officeDocument/2006/relationships/hyperlink" Target="https://doi.org/10.1007/s11686-023-00659-0" TargetMode="External"/><Relationship Id="rId21" Type="http://schemas.openxmlformats.org/officeDocument/2006/relationships/hyperlink" Target="https://doi.org/10.1002/jmr.3021" TargetMode="External"/><Relationship Id="rId34" Type="http://schemas.openxmlformats.org/officeDocument/2006/relationships/hyperlink" Target="https://doi.org/10.1016/j.heliyon.2024.e27602" TargetMode="External"/><Relationship Id="rId7" Type="http://schemas.openxmlformats.org/officeDocument/2006/relationships/hyperlink" Target="https://doi.org/10.1186/1752-0509-6-27" TargetMode="External"/><Relationship Id="rId12" Type="http://schemas.openxmlformats.org/officeDocument/2006/relationships/hyperlink" Target="https://doi.org/10.1016/j.bmc.2014.01.029" TargetMode="External"/><Relationship Id="rId17" Type="http://schemas.openxmlformats.org/officeDocument/2006/relationships/hyperlink" Target="http://doi.org/10.2174/0929866526666190301114012" TargetMode="External"/><Relationship Id="rId25" Type="http://schemas.openxmlformats.org/officeDocument/2006/relationships/hyperlink" Target="https://doi.org/10.1002/jcb.29922" TargetMode="External"/><Relationship Id="rId33" Type="http://schemas.openxmlformats.org/officeDocument/2006/relationships/hyperlink" Target="https://doi.org/10.3390/pharmaceutics16010041" TargetMode="External"/><Relationship Id="rId2" Type="http://schemas.openxmlformats.org/officeDocument/2006/relationships/hyperlink" Target="https://doi.org/10.1093/trstmh/trz091" TargetMode="External"/><Relationship Id="rId16" Type="http://schemas.openxmlformats.org/officeDocument/2006/relationships/hyperlink" Target="https://doi.org/10.1002/jcb.30455" TargetMode="External"/><Relationship Id="rId20" Type="http://schemas.openxmlformats.org/officeDocument/2006/relationships/hyperlink" Target="https://doi.org/10.1136/amiajnl-2013-001700" TargetMode="External"/><Relationship Id="rId29" Type="http://schemas.openxmlformats.org/officeDocument/2006/relationships/hyperlink" Target="https://doi.org/10.1016/j.arcmed.2024.102958" TargetMode="External"/><Relationship Id="rId1" Type="http://schemas.openxmlformats.org/officeDocument/2006/relationships/hyperlink" Target="https://doi.org/10.1021/acsomega.9b00529" TargetMode="External"/><Relationship Id="rId6" Type="http://schemas.openxmlformats.org/officeDocument/2006/relationships/hyperlink" Target="https://doi.org/10.1007/s10822-019-00230-y" TargetMode="External"/><Relationship Id="rId11" Type="http://schemas.openxmlformats.org/officeDocument/2006/relationships/hyperlink" Target="https://doi.org/10.1016/j.compbiomed.2021.104856" TargetMode="External"/><Relationship Id="rId24" Type="http://schemas.openxmlformats.org/officeDocument/2006/relationships/hyperlink" Target="https://doi.org/10.1155/2015/965725" TargetMode="External"/><Relationship Id="rId32" Type="http://schemas.openxmlformats.org/officeDocument/2006/relationships/hyperlink" Target="https://doi.org/10.1002/slct.202303642" TargetMode="External"/><Relationship Id="rId5" Type="http://schemas.openxmlformats.org/officeDocument/2006/relationships/hyperlink" Target="https://doi.org/10.1016/j.csbj.2019.02.005" TargetMode="External"/><Relationship Id="rId15" Type="http://schemas.openxmlformats.org/officeDocument/2006/relationships/hyperlink" Target="https://doi.org/10.1080/07391102.2021.1950574" TargetMode="External"/><Relationship Id="rId23" Type="http://schemas.openxmlformats.org/officeDocument/2006/relationships/hyperlink" Target="https://doi.org/10.1016/j.jgar.2018.05.007" TargetMode="External"/><Relationship Id="rId28" Type="http://schemas.openxmlformats.org/officeDocument/2006/relationships/hyperlink" Target="https://doi.org/10.1186/1756-0500-7-802" TargetMode="External"/><Relationship Id="rId10" Type="http://schemas.openxmlformats.org/officeDocument/2006/relationships/hyperlink" Target="https://doi.org/10.1080/07391102.2023.2175382" TargetMode="External"/><Relationship Id="rId19" Type="http://schemas.openxmlformats.org/officeDocument/2006/relationships/hyperlink" Target="https://doi.org/10.1080/07391102.2023.2240429" TargetMode="External"/><Relationship Id="rId31" Type="http://schemas.openxmlformats.org/officeDocument/2006/relationships/hyperlink" Target="https://doi.org/10.1038/s41598-024-53316-5" TargetMode="External"/><Relationship Id="rId4" Type="http://schemas.openxmlformats.org/officeDocument/2006/relationships/hyperlink" Target="https://doi.org/10.4274/tjps.galenos.2021.53367" TargetMode="External"/><Relationship Id="rId9" Type="http://schemas.openxmlformats.org/officeDocument/2006/relationships/hyperlink" Target="https://doi.org/10.1177/11779322221090349" TargetMode="External"/><Relationship Id="rId14" Type="http://schemas.openxmlformats.org/officeDocument/2006/relationships/hyperlink" Target="https://doi.org/10.1016/j.actatropica.2022.106337" TargetMode="External"/><Relationship Id="rId22" Type="http://schemas.openxmlformats.org/officeDocument/2006/relationships/hyperlink" Target="http://doi.org/10.13005/ojc/390101" TargetMode="External"/><Relationship Id="rId27" Type="http://schemas.openxmlformats.org/officeDocument/2006/relationships/hyperlink" Target="https://doi.org/10.3389/fchem.2021.607139" TargetMode="External"/><Relationship Id="rId30" Type="http://schemas.openxmlformats.org/officeDocument/2006/relationships/hyperlink" Target="https://doi.org/10.3390/ph17030266" TargetMode="External"/><Relationship Id="rId8" Type="http://schemas.openxmlformats.org/officeDocument/2006/relationships/hyperlink" Target="https://doi.org/10.38212/2224-6614.339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D8F01-1318-4AC3-88D2-C76EA2473607}">
  <dimension ref="D2"/>
  <sheetViews>
    <sheetView tabSelected="1" workbookViewId="0">
      <selection activeCell="K22" sqref="K22"/>
    </sheetView>
  </sheetViews>
  <sheetFormatPr baseColWidth="10" defaultRowHeight="14.4" x14ac:dyDescent="0.3"/>
  <sheetData>
    <row r="2" spans="4:4" ht="31.2" x14ac:dyDescent="0.6">
      <c r="D2" s="250" t="s">
        <v>993</v>
      </c>
    </row>
  </sheetData>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4ED5E-4525-4CC5-B765-F4D56316D62C}">
  <dimension ref="A1:B14"/>
  <sheetViews>
    <sheetView workbookViewId="0"/>
  </sheetViews>
  <sheetFormatPr baseColWidth="10" defaultColWidth="8.88671875" defaultRowHeight="14.4" x14ac:dyDescent="0.3"/>
  <cols>
    <col min="1" max="1" width="21.109375" customWidth="1"/>
    <col min="2" max="2" width="12.5546875" customWidth="1"/>
    <col min="3" max="3" width="8.88671875" customWidth="1"/>
  </cols>
  <sheetData>
    <row r="1" spans="1:2" x14ac:dyDescent="0.3">
      <c r="B1" t="s">
        <v>931</v>
      </c>
    </row>
    <row r="2" spans="1:2" x14ac:dyDescent="0.3">
      <c r="A2" s="198" t="s">
        <v>40</v>
      </c>
      <c r="B2" t="s">
        <v>932</v>
      </c>
    </row>
    <row r="3" spans="1:2" x14ac:dyDescent="0.3">
      <c r="A3" s="198" t="s">
        <v>62</v>
      </c>
      <c r="B3" t="s">
        <v>933</v>
      </c>
    </row>
    <row r="4" spans="1:2" x14ac:dyDescent="0.3">
      <c r="A4" s="199" t="s">
        <v>74</v>
      </c>
      <c r="B4" t="s">
        <v>934</v>
      </c>
    </row>
    <row r="5" spans="1:2" x14ac:dyDescent="0.3">
      <c r="A5" s="184" t="s">
        <v>95</v>
      </c>
      <c r="B5" t="s">
        <v>935</v>
      </c>
    </row>
    <row r="6" spans="1:2" x14ac:dyDescent="0.3">
      <c r="A6" s="199" t="s">
        <v>132</v>
      </c>
      <c r="B6" t="s">
        <v>936</v>
      </c>
    </row>
    <row r="7" spans="1:2" x14ac:dyDescent="0.3">
      <c r="A7" s="199" t="s">
        <v>169</v>
      </c>
      <c r="B7" t="s">
        <v>933</v>
      </c>
    </row>
    <row r="8" spans="1:2" x14ac:dyDescent="0.3">
      <c r="A8" s="184" t="s">
        <v>232</v>
      </c>
      <c r="B8" t="s">
        <v>937</v>
      </c>
    </row>
    <row r="9" spans="1:2" x14ac:dyDescent="0.3">
      <c r="A9" s="200" t="s">
        <v>249</v>
      </c>
      <c r="B9" t="s">
        <v>936</v>
      </c>
    </row>
    <row r="10" spans="1:2" x14ac:dyDescent="0.3">
      <c r="A10" s="200" t="s">
        <v>259</v>
      </c>
      <c r="B10" t="s">
        <v>936</v>
      </c>
    </row>
    <row r="11" spans="1:2" x14ac:dyDescent="0.3">
      <c r="A11" s="16" t="s">
        <v>285</v>
      </c>
      <c r="B11" t="s">
        <v>932</v>
      </c>
    </row>
    <row r="12" spans="1:2" x14ac:dyDescent="0.3">
      <c r="A12" s="16" t="s">
        <v>295</v>
      </c>
      <c r="B12" t="s">
        <v>932</v>
      </c>
    </row>
    <row r="13" spans="1:2" x14ac:dyDescent="0.3">
      <c r="A13" s="9" t="s">
        <v>305</v>
      </c>
      <c r="B13" t="s">
        <v>926</v>
      </c>
    </row>
    <row r="14" spans="1:2" x14ac:dyDescent="0.3">
      <c r="A14" s="201" t="s">
        <v>325</v>
      </c>
      <c r="B14" t="s">
        <v>936</v>
      </c>
    </row>
  </sheetData>
  <pageMargins left="0.511811024" right="0.511811024" top="0.78740157500000008" bottom="0.78740157500000008" header="0.31496062000000008" footer="0.3149606200000000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09233-1AC2-4493-BB4F-D22279D412AD}">
  <dimension ref="A1:N137"/>
  <sheetViews>
    <sheetView workbookViewId="0"/>
  </sheetViews>
  <sheetFormatPr baseColWidth="10" defaultColWidth="8.88671875" defaultRowHeight="10.199999999999999" x14ac:dyDescent="0.2"/>
  <cols>
    <col min="1" max="1" width="57.33203125" style="208" customWidth="1"/>
    <col min="2" max="9" width="8.88671875" style="205" customWidth="1"/>
    <col min="10" max="10" width="9" style="205" customWidth="1"/>
    <col min="11" max="11" width="8.88671875" style="205" customWidth="1"/>
    <col min="12" max="16384" width="8.88671875" style="205"/>
  </cols>
  <sheetData>
    <row r="1" spans="1:14" ht="22.2" x14ac:dyDescent="0.2">
      <c r="A1" s="202" t="s">
        <v>346</v>
      </c>
      <c r="B1" s="203">
        <v>2012</v>
      </c>
      <c r="C1" s="203">
        <v>2013</v>
      </c>
      <c r="D1" s="203">
        <v>2014</v>
      </c>
      <c r="E1" s="203">
        <v>2015</v>
      </c>
      <c r="F1" s="204">
        <v>2016</v>
      </c>
      <c r="G1" s="204">
        <v>2017</v>
      </c>
      <c r="H1" s="204">
        <v>2018</v>
      </c>
      <c r="I1" s="204">
        <v>2019</v>
      </c>
      <c r="J1" s="204">
        <v>2020</v>
      </c>
      <c r="K1" s="204">
        <v>2021</v>
      </c>
      <c r="L1" s="204">
        <v>2022</v>
      </c>
      <c r="M1" s="204">
        <v>2023</v>
      </c>
      <c r="N1" s="204">
        <v>2024</v>
      </c>
    </row>
    <row r="2" spans="1:14" s="209" customFormat="1" x14ac:dyDescent="0.2">
      <c r="A2" s="206" t="s">
        <v>589</v>
      </c>
      <c r="B2" s="207">
        <f>COUNTIFS(Data!$H:$H,"*" &amp; $A2 &amp; "*",Data!$D:$D, $B$1)</f>
        <v>0</v>
      </c>
      <c r="C2" s="207">
        <f>COUNTIFS(Data!$H:$H,"*" &amp; $A2 &amp; "*",Data!$D:$D, $C$1)</f>
        <v>0</v>
      </c>
      <c r="D2" s="207">
        <f>COUNTIFS(Data!$H:$H,"*" &amp; $A2 &amp; "*",Data!$D:$D, D$1)</f>
        <v>1</v>
      </c>
      <c r="E2" s="207">
        <f>COUNTIFS(Data!$H:$H,"*" &amp; $A2 &amp; "*",Data!$D:$D, E$1)</f>
        <v>0</v>
      </c>
      <c r="F2" s="208">
        <f>COUNTIFS(Data!$H:$H,"*" &amp; $A2 &amp; "*",Data!$D:$D, F$1)</f>
        <v>0</v>
      </c>
      <c r="G2" s="208">
        <f>COUNTIFS(Data!$H:$H,"*" &amp; $A2 &amp; "*",Data!$D:$D, G$1)</f>
        <v>0</v>
      </c>
      <c r="H2" s="208">
        <f>COUNTIFS(Data!$H:$H,"*" &amp; $A2 &amp; "*",Data!$D:$D, H$1)</f>
        <v>1</v>
      </c>
      <c r="I2" s="208">
        <f>COUNTIFS(Data!$H:$H,"*" &amp; $A2 &amp; "*",Data!$D:$D, I$1)</f>
        <v>3</v>
      </c>
      <c r="J2" s="208">
        <f>COUNTIFS(Data!$H:$H,"*" &amp; $A2 &amp; "*",Data!$D:$D, J$1)</f>
        <v>0</v>
      </c>
      <c r="K2" s="208">
        <f>COUNTIFS(Data!$H:$H,"*" &amp; $A2 &amp; "*",Data!$D:$D, K$1)</f>
        <v>3</v>
      </c>
      <c r="L2" s="208">
        <f>COUNTIFS(Data!$H:$H,"*" &amp; $A2 &amp; "*",Data!$D:$D, L$1)</f>
        <v>4</v>
      </c>
      <c r="M2" s="208">
        <f>COUNTIFS(Data!$H:$H,"*" &amp; $A2 &amp; "*",Data!$D:$D, M$1)</f>
        <v>9</v>
      </c>
      <c r="N2" s="208">
        <f>COUNTIFS(Data!$H:$H,"*" &amp; $A2 &amp; "*",Data!$D:$D, N$1)</f>
        <v>4</v>
      </c>
    </row>
    <row r="3" spans="1:14" x14ac:dyDescent="0.2">
      <c r="A3" s="206" t="s">
        <v>938</v>
      </c>
      <c r="B3" s="207">
        <f>COUNTIFS(Data!$H:$H,"*" &amp; $A3 &amp; "*",Data!$D:$D, $B$1)</f>
        <v>0</v>
      </c>
      <c r="C3" s="207">
        <f>COUNTIFS(Data!$H:$H,"*" &amp; $A3 &amp; "*",Data!$D:$D, $C$1)</f>
        <v>0</v>
      </c>
      <c r="D3" s="207">
        <f>COUNTIFS(Data!$H:$H,"*" &amp; $A3 &amp; "*",Data!$D:$D, $D$1)</f>
        <v>0</v>
      </c>
      <c r="E3" s="207">
        <f>COUNTIFS(Data!$H:$H,"*" &amp; $A3 &amp; "*",Data!$D:$D, E$1)</f>
        <v>0</v>
      </c>
      <c r="F3" s="208">
        <f>COUNTIFS(Data!$H:$H,"*" &amp; $A3 &amp; "*",Data!$D:$D, F$1)</f>
        <v>0</v>
      </c>
      <c r="G3" s="208">
        <f>COUNTIFS(Data!$H:$H,"*" &amp; $A3 &amp; "*",Data!$D:$D, G$1)</f>
        <v>0</v>
      </c>
      <c r="H3" s="208">
        <f>COUNTIFS(Data!$H:$H,"*" &amp; $A3 &amp; "*",Data!$D:$D, H$1)</f>
        <v>0</v>
      </c>
      <c r="I3" s="208">
        <f>COUNTIFS(Data!$H:$H,"*" &amp; $A3 &amp; "*",Data!$D:$D, I$1)</f>
        <v>1</v>
      </c>
      <c r="J3" s="208">
        <f>COUNTIFS(Data!$H:$H,"*" &amp; $A3 &amp; "*",Data!$D:$D, J$1)</f>
        <v>0</v>
      </c>
      <c r="K3" s="208">
        <f>COUNTIFS(Data!$H:$H,"*" &amp; $A3 &amp; "*",Data!$D:$D, K$1)</f>
        <v>0</v>
      </c>
      <c r="L3" s="208">
        <f>COUNTIFS(Data!$H:$H,"*" &amp; $A3 &amp; "*",Data!$D:$D, L$1)</f>
        <v>0</v>
      </c>
      <c r="M3" s="208">
        <f>COUNTIFS(Data!$H:$H,"*" &amp; $A3 &amp; "*",Data!$D:$D, M$1)</f>
        <v>0</v>
      </c>
      <c r="N3" s="208">
        <f>COUNTIFS(Data!$H:$H,"*" &amp; $A3 &amp; "*",Data!$D:$D, N$1)</f>
        <v>1</v>
      </c>
    </row>
    <row r="4" spans="1:14" s="210" customFormat="1" x14ac:dyDescent="0.2">
      <c r="A4" s="206" t="s">
        <v>939</v>
      </c>
      <c r="B4" s="207">
        <f>COUNTIFS(Data!$H:$H,"*" &amp; $A4 &amp; "*",Data!$D:$D, $B$1)</f>
        <v>0</v>
      </c>
      <c r="C4" s="207">
        <f>COUNTIFS(Data!$H:$H,"*" &amp; $A4 &amp; "*",Data!$D:$D, $C$1)</f>
        <v>0</v>
      </c>
      <c r="D4" s="207">
        <f>COUNTIFS(Data!$H:$H,"*" &amp; $A4 &amp; "*",Data!$D:$D, $D$1)</f>
        <v>0</v>
      </c>
      <c r="E4" s="207">
        <f>COUNTIFS(Data!$H:$H,"*" &amp; $A4 &amp; "*",Data!$D:$D, E$1)</f>
        <v>0</v>
      </c>
      <c r="F4" s="208">
        <f>COUNTIFS(Data!$H:$H,"*" &amp; $A4 &amp; "*",Data!$D:$D, F$1)</f>
        <v>0</v>
      </c>
      <c r="G4" s="208">
        <f>COUNTIFS(Data!$H:$H,"*" &amp; $A4 &amp; "*",Data!$D:$D, G$1)</f>
        <v>0</v>
      </c>
      <c r="H4" s="208">
        <f>COUNTIFS(Data!$H:$H,"*" &amp; $A4 &amp; "*",Data!$D:$D, H$1)</f>
        <v>0</v>
      </c>
      <c r="I4" s="208">
        <f>COUNTIFS(Data!$H:$H,"*" &amp; $A4 &amp; "*",Data!$D:$D, I$1)</f>
        <v>2</v>
      </c>
      <c r="J4" s="208">
        <f>COUNTIFS(Data!$H:$H,"*" &amp; $A4 &amp; "*",Data!$D:$D, J$1)</f>
        <v>0</v>
      </c>
      <c r="K4" s="208">
        <f>COUNTIFS(Data!$H:$H,"*" &amp; $A4 &amp; "*",Data!$D:$D, K$1)</f>
        <v>2</v>
      </c>
      <c r="L4" s="208">
        <f>COUNTIFS(Data!$H:$H,"*" &amp; $A4 &amp; "*",Data!$D:$D, L$1)</f>
        <v>1</v>
      </c>
      <c r="M4" s="208">
        <f>COUNTIFS(Data!$H:$H,"*" &amp; $A4 &amp; "*",Data!$D:$D, M$1)</f>
        <v>0</v>
      </c>
      <c r="N4" s="208">
        <f>COUNTIFS(Data!$H:$H,"*" &amp; $A4 &amp; "*",Data!$D:$D, N$1)</f>
        <v>0</v>
      </c>
    </row>
    <row r="5" spans="1:14" x14ac:dyDescent="0.2">
      <c r="A5" s="206" t="s">
        <v>940</v>
      </c>
      <c r="B5" s="207">
        <f>COUNTIFS(Data!$H:$H,"*" &amp; $A5 &amp; "*",Data!$D:$D, $B$1)</f>
        <v>1</v>
      </c>
      <c r="C5" s="207">
        <f>COUNTIFS(Data!$H:$H,"*" &amp; $A5 &amp; "*",Data!$D:$D, $C$1)</f>
        <v>0</v>
      </c>
      <c r="D5" s="207">
        <f>COUNTIFS(Data!$H:$H,"*" &amp; $A5 &amp; "*",Data!$D:$D, $D$1)</f>
        <v>0</v>
      </c>
      <c r="E5" s="207">
        <f>COUNTIFS(Data!$H:$H,"*" &amp; $A5 &amp; "*",Data!$D:$D, E$1)</f>
        <v>0</v>
      </c>
      <c r="F5" s="208">
        <f>COUNTIFS(Data!$H:$H,"*" &amp; $A5 &amp; "*",Data!$D:$D, F$1)</f>
        <v>0</v>
      </c>
      <c r="G5" s="208">
        <f>COUNTIFS(Data!$H:$H,"*" &amp; $A5 &amp; "*",Data!$D:$D, G$1)</f>
        <v>0</v>
      </c>
      <c r="H5" s="208">
        <f>COUNTIFS(Data!$H:$H,"*" &amp; $A5 &amp; "*",Data!$D:$D, H$1)</f>
        <v>0</v>
      </c>
      <c r="I5" s="208">
        <f>COUNTIFS(Data!$H:$H,"*" &amp; $A5 &amp; "*",Data!$D:$D, I$1)</f>
        <v>0</v>
      </c>
      <c r="J5" s="208">
        <f>COUNTIFS(Data!$H:$H,"*" &amp; $A5 &amp; "*",Data!$D:$D, J$1)</f>
        <v>0</v>
      </c>
      <c r="K5" s="208">
        <f>COUNTIFS(Data!$H:$H,"*" &amp; $A5 &amp; "*",Data!$D:$D, K$1)</f>
        <v>0</v>
      </c>
      <c r="L5" s="208">
        <f>COUNTIFS(Data!$H:$H,"*" &amp; $A5 &amp; "*",Data!$D:$D, L$1)</f>
        <v>0</v>
      </c>
      <c r="M5" s="208">
        <f>COUNTIFS(Data!$H:$H,"*" &amp; $A5 &amp; "*",Data!$D:$D, M$1)</f>
        <v>0</v>
      </c>
      <c r="N5" s="208">
        <f>COUNTIFS(Data!$H:$H,"*" &amp; $A5 &amp; "*",Data!$D:$D, N$1)</f>
        <v>0</v>
      </c>
    </row>
    <row r="6" spans="1:14" x14ac:dyDescent="0.2">
      <c r="A6" s="206" t="s">
        <v>941</v>
      </c>
      <c r="B6" s="207">
        <f>COUNTIFS(Data!$H:$H,"*" &amp; $A6 &amp; "*",Data!$D:$D, $B$1)</f>
        <v>0</v>
      </c>
      <c r="C6" s="207">
        <f>COUNTIFS(Data!$H:$H,"*" &amp; $A6 &amp; "*",Data!$D:$D, $C$1)</f>
        <v>0</v>
      </c>
      <c r="D6" s="207">
        <f>COUNTIFS(Data!$H:$H,"*" &amp; $A6 &amp; "*",Data!$D:$D, $D$1)</f>
        <v>0</v>
      </c>
      <c r="E6" s="207">
        <f>COUNTIFS(Data!$H:$H,"*" &amp; $A6 &amp; "*",Data!$D:$D, E$1)</f>
        <v>0</v>
      </c>
      <c r="F6" s="208">
        <f>COUNTIFS(Data!$H:$H,"*" &amp; $A6 &amp; "*",Data!$D:$D, F$1)</f>
        <v>0</v>
      </c>
      <c r="G6" s="208">
        <f>COUNTIFS(Data!$H:$H,"*" &amp; $A6 &amp; "*",Data!$D:$D, G$1)</f>
        <v>0</v>
      </c>
      <c r="H6" s="208">
        <f>COUNTIFS(Data!$H:$H,"*" &amp; $A6 &amp; "*",Data!$D:$D, H$1)</f>
        <v>0</v>
      </c>
      <c r="I6" s="208">
        <f>COUNTIFS(Data!$H:$H,"*" &amp; $A6 &amp; "*",Data!$D:$D, I$1)</f>
        <v>1</v>
      </c>
      <c r="J6" s="208">
        <f>COUNTIFS(Data!$H:$H,"*" &amp; $A6 &amp; "*",Data!$D:$D, J$1)</f>
        <v>0</v>
      </c>
      <c r="K6" s="208">
        <f>COUNTIFS(Data!$H:$H,"*" &amp; $A6 &amp; "*",Data!$D:$D, K$1)</f>
        <v>1</v>
      </c>
      <c r="L6" s="208">
        <f>COUNTIFS(Data!$H:$H,"*" &amp; $A6 &amp; "*",Data!$D:$D, L$1)</f>
        <v>1</v>
      </c>
      <c r="M6" s="208">
        <f>COUNTIFS(Data!$H:$H,"*" &amp; $A6 &amp; "*",Data!$D:$D, M$1)</f>
        <v>0</v>
      </c>
      <c r="N6" s="208">
        <f>COUNTIFS(Data!$H:$H,"*" &amp; $A6 &amp; "*",Data!$D:$D, N$1)</f>
        <v>1</v>
      </c>
    </row>
    <row r="7" spans="1:14" x14ac:dyDescent="0.2">
      <c r="A7" s="206" t="s">
        <v>942</v>
      </c>
      <c r="B7" s="207">
        <f>COUNTIFS(Data!$H:$H,"*" &amp; $A7 &amp; "*",Data!$D:$D, $B$1)</f>
        <v>0</v>
      </c>
      <c r="C7" s="207">
        <f>COUNTIFS(Data!$H:$H,"*" &amp; $A7 &amp; "*",Data!$D:$D, $C$1)</f>
        <v>0</v>
      </c>
      <c r="D7" s="207">
        <f>COUNTIFS(Data!$H:$H,"*" &amp; $A7 &amp; "*",Data!$D:$D, $D$1)</f>
        <v>1</v>
      </c>
      <c r="E7" s="207">
        <f>COUNTIFS(Data!$H:$H,"*" &amp; $A7 &amp; "*",Data!$D:$D, E$1)</f>
        <v>0</v>
      </c>
      <c r="F7" s="208">
        <f>COUNTIFS(Data!$H:$H,"*" &amp; $A7 &amp; "*",Data!$D:$D, F$1)</f>
        <v>0</v>
      </c>
      <c r="G7" s="208">
        <f>COUNTIFS(Data!$H:$H,"*" &amp; $A7 &amp; "*",Data!$D:$D, G$1)</f>
        <v>0</v>
      </c>
      <c r="H7" s="208">
        <f>COUNTIFS(Data!$H:$H,"*" &amp; $A7 &amp; "*",Data!$D:$D, H$1)</f>
        <v>0</v>
      </c>
      <c r="I7" s="208">
        <f>COUNTIFS(Data!$H:$H,"*" &amp; $A7 &amp; "*",Data!$D:$D, I$1)</f>
        <v>0</v>
      </c>
      <c r="J7" s="208">
        <f>COUNTIFS(Data!$H:$H,"*" &amp; $A7 &amp; "*",Data!$D:$D, J$1)</f>
        <v>0</v>
      </c>
      <c r="K7" s="208">
        <f>COUNTIFS(Data!$H:$H,"*" &amp; $A7 &amp; "*",Data!$D:$D, K$1)</f>
        <v>0</v>
      </c>
      <c r="L7" s="208">
        <f>COUNTIFS(Data!$H:$H,"*" &amp; $A7 &amp; "*",Data!$D:$D, L$1)</f>
        <v>0</v>
      </c>
      <c r="M7" s="208">
        <f>COUNTIFS(Data!$H:$H,"*" &amp; $A7 &amp; "*",Data!$D:$D, M$1)</f>
        <v>2</v>
      </c>
      <c r="N7" s="208">
        <f>COUNTIFS(Data!$H:$H,"*" &amp; $A7 &amp; "*",Data!$D:$D, N$1)</f>
        <v>4</v>
      </c>
    </row>
    <row r="8" spans="1:14" s="210" customFormat="1" x14ac:dyDescent="0.2">
      <c r="A8" s="206" t="s">
        <v>943</v>
      </c>
      <c r="B8" s="207">
        <f>COUNTIFS(Data!$H:$H,"*" &amp; $A8 &amp; "*",Data!$D:$D, $B$1)</f>
        <v>0</v>
      </c>
      <c r="C8" s="207">
        <f>COUNTIFS(Data!$H:$H,"*" &amp; $A8 &amp; "*",Data!$D:$D, $C$1)</f>
        <v>0</v>
      </c>
      <c r="D8" s="207">
        <f>COUNTIFS(Data!$H:$H,"*" &amp; $A8 &amp; "*",Data!$D:$D, $D$1)</f>
        <v>2</v>
      </c>
      <c r="E8" s="207">
        <f>COUNTIFS(Data!$H:$H,"*" &amp; $A8 &amp; "*",Data!$D:$D, E$1)</f>
        <v>1</v>
      </c>
      <c r="F8" s="208">
        <f>COUNTIFS(Data!$H:$H,"*" &amp; $A8 &amp; "*",Data!$D:$D, F$1)</f>
        <v>0</v>
      </c>
      <c r="G8" s="208">
        <f>COUNTIFS(Data!$H:$H,"*" &amp; $A8 &amp; "*",Data!$D:$D, G$1)</f>
        <v>0</v>
      </c>
      <c r="H8" s="208">
        <f>COUNTIFS(Data!$H:$H,"*" &amp; $A8 &amp; "*",Data!$D:$D, H$1)</f>
        <v>0</v>
      </c>
      <c r="I8" s="208">
        <f>COUNTIFS(Data!$H:$H,"*" &amp; $A8 &amp; "*",Data!$D:$D, I$1)</f>
        <v>3</v>
      </c>
      <c r="J8" s="208">
        <f>COUNTIFS(Data!$H:$H,"*" &amp; $A8 &amp; "*",Data!$D:$D, J$1)</f>
        <v>0</v>
      </c>
      <c r="K8" s="208">
        <f>COUNTIFS(Data!$H:$H,"*" &amp; $A8 &amp; "*",Data!$D:$D, K$1)</f>
        <v>1</v>
      </c>
      <c r="L8" s="208">
        <f>COUNTIFS(Data!$H:$H,"*" &amp; $A8 &amp; "*",Data!$D:$D, L$1)</f>
        <v>1</v>
      </c>
      <c r="M8" s="208">
        <f>COUNTIFS(Data!$H:$H,"*" &amp; $A8 &amp; "*",Data!$D:$D, M$1)</f>
        <v>0</v>
      </c>
      <c r="N8" s="208">
        <f>COUNTIFS(Data!$H:$H,"*" &amp; $A8 &amp; "*",Data!$D:$D, N$1)</f>
        <v>2</v>
      </c>
    </row>
    <row r="9" spans="1:14" s="209" customFormat="1" x14ac:dyDescent="0.2">
      <c r="A9" s="211" t="s">
        <v>594</v>
      </c>
      <c r="B9" s="207">
        <f>COUNTIFS(Data!$H:$H,"*" &amp; $A9 &amp; "*",Data!$D:$D, $B$1)</f>
        <v>0</v>
      </c>
      <c r="C9" s="207">
        <f>COUNTIFS(Data!$H:$H,"*" &amp; $A9 &amp; "*",Data!$D:$D, $C$1)</f>
        <v>0</v>
      </c>
      <c r="D9" s="207">
        <f>COUNTIFS(Data!$H:$H,"*" &amp; $A9 &amp; "*",Data!$D:$D, $D$1)</f>
        <v>0</v>
      </c>
      <c r="E9" s="207">
        <f>COUNTIFS(Data!$H:$H,"*" &amp; $A9 &amp; "*",Data!$D:$D, E$1)</f>
        <v>0</v>
      </c>
      <c r="F9" s="208">
        <f>COUNTIFS(Data!$H:$H,"*" &amp; $A9 &amp; "*",Data!$D:$D, F$1)</f>
        <v>0</v>
      </c>
      <c r="G9" s="208">
        <f>COUNTIFS(Data!$H:$H,"*" &amp; $A9 &amp; "*",Data!$D:$D, G$1)</f>
        <v>0</v>
      </c>
      <c r="H9" s="208">
        <f>COUNTIFS(Data!$H:$H,"*" &amp; $A9 &amp; "*",Data!$D:$D, H$1)</f>
        <v>0</v>
      </c>
      <c r="I9" s="208">
        <f>COUNTIFS(Data!$H:$H,"*" &amp; $A9 &amp; "*",Data!$D:$D, I$1)</f>
        <v>2</v>
      </c>
      <c r="J9" s="208">
        <f>COUNTIFS(Data!$H:$H,"*" &amp; $A9 &amp; "*",Data!$D:$D, J$1)</f>
        <v>0</v>
      </c>
      <c r="K9" s="208">
        <f>COUNTIFS(Data!$H:$H,"*" &amp; $A9 &amp; "*",Data!$D:$D, K$1)</f>
        <v>0</v>
      </c>
      <c r="L9" s="208">
        <f>COUNTIFS(Data!$H:$H,"*" &amp; $A9 &amp; "*",Data!$D:$D, L$1)</f>
        <v>2</v>
      </c>
      <c r="M9" s="208">
        <f>COUNTIFS(Data!$H:$H,"*" &amp; $A9 &amp; "*",Data!$D:$D, M$1)</f>
        <v>7</v>
      </c>
      <c r="N9" s="208">
        <f>COUNTIFS(Data!$H:$H,"*" &amp; $A9 &amp; "*",Data!$D:$D, N$1)</f>
        <v>3</v>
      </c>
    </row>
    <row r="10" spans="1:14" x14ac:dyDescent="0.2">
      <c r="A10" s="211" t="s">
        <v>944</v>
      </c>
      <c r="B10" s="207">
        <f>COUNTIFS(Data!$H:$H,"*" &amp; $A10 &amp; "*",Data!$D:$D, $B$1)</f>
        <v>0</v>
      </c>
      <c r="C10" s="207">
        <f>COUNTIFS(Data!$H:$H,"*" &amp; $A10 &amp; "*",Data!$D:$D, $C$1)</f>
        <v>0</v>
      </c>
      <c r="D10" s="207">
        <f>COUNTIFS(Data!$H:$H,"*" &amp; $A10 &amp; "*",Data!$D:$D, $D$1)</f>
        <v>0</v>
      </c>
      <c r="E10" s="207">
        <f>COUNTIFS(Data!$H:$H,"*" &amp; $A10 &amp; "*",Data!$D:$D, E$1)</f>
        <v>0</v>
      </c>
      <c r="F10" s="208">
        <f>COUNTIFS(Data!$H:$H,"*" &amp; $A10 &amp; "*",Data!$D:$D, F$1)</f>
        <v>0</v>
      </c>
      <c r="G10" s="208">
        <f>COUNTIFS(Data!$H:$H,"*" &amp; $A10 &amp; "*",Data!$D:$D, G$1)</f>
        <v>0</v>
      </c>
      <c r="H10" s="208">
        <f>COUNTIFS(Data!$H:$H,"*" &amp; $A10 &amp; "*",Data!$D:$D, H$1)</f>
        <v>0</v>
      </c>
      <c r="I10" s="208">
        <f>COUNTIFS(Data!$H:$H,"*" &amp; $A10 &amp; "*",Data!$D:$D, I$1)</f>
        <v>1</v>
      </c>
      <c r="J10" s="208">
        <f>COUNTIFS(Data!$H:$H,"*" &amp; $A10 &amp; "*",Data!$D:$D, J$1)</f>
        <v>0</v>
      </c>
      <c r="K10" s="208">
        <f>COUNTIFS(Data!$H:$H,"*" &amp; $A10 &amp; "*",Data!$D:$D, K$1)</f>
        <v>0</v>
      </c>
      <c r="L10" s="208">
        <f>COUNTIFS(Data!$H:$H,"*" &amp; $A10 &amp; "*",Data!$D:$D, L$1)</f>
        <v>0</v>
      </c>
      <c r="M10" s="208">
        <f>COUNTIFS(Data!$H:$H,"*" &amp; $A10 &amp; "*",Data!$D:$D, M$1)</f>
        <v>0</v>
      </c>
      <c r="N10" s="208">
        <f>COUNTIFS(Data!$H:$H,"*" &amp; $A10 &amp; "*",Data!$D:$D, N$1)</f>
        <v>0</v>
      </c>
    </row>
    <row r="11" spans="1:14" x14ac:dyDescent="0.2">
      <c r="A11" s="211" t="s">
        <v>945</v>
      </c>
      <c r="B11" s="207">
        <f>COUNTIFS(Data!$H:$H,"*" &amp; $A11 &amp; "*",Data!$D:$D, $B$1)</f>
        <v>0</v>
      </c>
      <c r="C11" s="207">
        <f>COUNTIFS(Data!$H:$H,"*" &amp; $A11 &amp; "*",Data!$D:$D, $C$1)</f>
        <v>0</v>
      </c>
      <c r="D11" s="207">
        <f>COUNTIFS(Data!$H:$H,"*" &amp; $A11 &amp; "*",Data!$D:$D, $D$1)</f>
        <v>0</v>
      </c>
      <c r="E11" s="207">
        <f>COUNTIFS(Data!$H:$H,"*" &amp; $A11 &amp; "*",Data!$D:$D, E$1)</f>
        <v>0</v>
      </c>
      <c r="F11" s="208">
        <f>COUNTIFS(Data!$H:$H,"*" &amp; $A11 &amp; "*",Data!$D:$D, F$1)</f>
        <v>0</v>
      </c>
      <c r="G11" s="208">
        <f>COUNTIFS(Data!$H:$H,"*" &amp; $A11 &amp; "*",Data!$D:$D, G$1)</f>
        <v>0</v>
      </c>
      <c r="H11" s="208">
        <f>COUNTIFS(Data!$H:$H,"*" &amp; $A11 &amp; "*",Data!$D:$D, H$1)</f>
        <v>0</v>
      </c>
      <c r="I11" s="208">
        <f>COUNTIFS(Data!$H:$H,"*" &amp; $A11 &amp; "*",Data!$D:$D, I$1)</f>
        <v>1</v>
      </c>
      <c r="J11" s="208">
        <f>COUNTIFS(Data!$H:$H,"*" &amp; $A11 &amp; "*",Data!$D:$D, J$1)</f>
        <v>0</v>
      </c>
      <c r="K11" s="208">
        <f>COUNTIFS(Data!$H:$H,"*" &amp; $A11 &amp; "*",Data!$D:$D, K$1)</f>
        <v>3</v>
      </c>
      <c r="L11" s="208">
        <f>COUNTIFS(Data!$H:$H,"*" &amp; $A11 &amp; "*",Data!$D:$D, L$1)</f>
        <v>2</v>
      </c>
      <c r="M11" s="208">
        <f>COUNTIFS(Data!$H:$H,"*" &amp; $A11 &amp; "*",Data!$D:$D, M$1)</f>
        <v>7</v>
      </c>
      <c r="N11" s="208">
        <f>COUNTIFS(Data!$H:$H,"*" &amp; $A11 &amp; "*",Data!$D:$D, N$1)</f>
        <v>4</v>
      </c>
    </row>
    <row r="12" spans="1:14" x14ac:dyDescent="0.2">
      <c r="A12" s="211" t="s">
        <v>946</v>
      </c>
      <c r="B12" s="207">
        <f>COUNTIFS(Data!$H:$H,"*" &amp; $A12 &amp; "*",Data!$D:$D, $B$1)</f>
        <v>0</v>
      </c>
      <c r="C12" s="207">
        <f>COUNTIFS(Data!$H:$H,"*" &amp; $A12 &amp; "*",Data!$D:$D, $C$1)</f>
        <v>0</v>
      </c>
      <c r="D12" s="207">
        <f>COUNTIFS(Data!$H:$H,"*" &amp; $A12 &amp; "*",Data!$D:$D, $D$1)</f>
        <v>0</v>
      </c>
      <c r="E12" s="207">
        <f>COUNTIFS(Data!$H:$H,"*" &amp; $A12 &amp; "*",Data!$D:$D, E$1)</f>
        <v>0</v>
      </c>
      <c r="F12" s="208">
        <f>COUNTIFS(Data!$H:$H,"*" &amp; $A12 &amp; "*",Data!$D:$D, F$1)</f>
        <v>0</v>
      </c>
      <c r="G12" s="208">
        <f>COUNTIFS(Data!$H:$H,"*" &amp; $A12 &amp; "*",Data!$D:$D, G$1)</f>
        <v>0</v>
      </c>
      <c r="H12" s="208">
        <f>COUNTIFS(Data!$H:$H,"*" &amp; $A12 &amp; "*",Data!$D:$D, H$1)</f>
        <v>0</v>
      </c>
      <c r="I12" s="208">
        <f>COUNTIFS(Data!$H:$H,"*" &amp; $A12 &amp; "*",Data!$D:$D, I$1)</f>
        <v>0</v>
      </c>
      <c r="J12" s="208">
        <f>COUNTIFS(Data!$H:$H,"*" &amp; $A12 &amp; "*",Data!$D:$D, J$1)</f>
        <v>0</v>
      </c>
      <c r="K12" s="208">
        <f>COUNTIFS(Data!$H:$H,"*" &amp; $A12 &amp; "*",Data!$D:$D, K$1)</f>
        <v>1</v>
      </c>
      <c r="L12" s="208">
        <f>COUNTIFS(Data!$H:$H,"*" &amp; $A12 &amp; "*",Data!$D:$D, L$1)</f>
        <v>1</v>
      </c>
      <c r="M12" s="208">
        <f>COUNTIFS(Data!$H:$H,"*" &amp; $A12 &amp; "*",Data!$D:$D, M$1)</f>
        <v>0</v>
      </c>
      <c r="N12" s="208">
        <f>COUNTIFS(Data!$H:$H,"*" &amp; $A12 &amp; "*",Data!$D:$D, N$1)</f>
        <v>0</v>
      </c>
    </row>
    <row r="13" spans="1:14" s="209" customFormat="1" x14ac:dyDescent="0.2">
      <c r="A13" s="211" t="s">
        <v>947</v>
      </c>
      <c r="B13" s="207">
        <f>COUNTIFS(Data!$H:$H,"*" &amp; $A13 &amp; "*",Data!$D:$D, $B$1)</f>
        <v>0</v>
      </c>
      <c r="C13" s="207">
        <f>COUNTIFS(Data!$H:$H,"*" &amp; $A13 &amp; "*",Data!$D:$D, $C$1)</f>
        <v>0</v>
      </c>
      <c r="D13" s="207">
        <f>COUNTIFS(Data!$H:$H,"*" &amp; $A13 &amp; "*",Data!$D:$D, $D$1)</f>
        <v>0</v>
      </c>
      <c r="E13" s="207">
        <f>COUNTIFS(Data!$H:$H,"*" &amp; $A13 &amp; "*",Data!$D:$D, E$1)</f>
        <v>0</v>
      </c>
      <c r="F13" s="208">
        <f>COUNTIFS(Data!$H:$H,"*" &amp; $A13 &amp; "*",Data!$D:$D, F$1)</f>
        <v>0</v>
      </c>
      <c r="G13" s="208">
        <f>COUNTIFS(Data!$H:$H,"*" &amp; $A13 &amp; "*",Data!$D:$D, G$1)</f>
        <v>0</v>
      </c>
      <c r="H13" s="208">
        <f>COUNTIFS(Data!$H:$H,"*" &amp; $A13 &amp; "*",Data!$D:$D, H$1)</f>
        <v>0</v>
      </c>
      <c r="I13" s="208">
        <f>COUNTIFS(Data!$H:$H,"*" &amp; $A13 &amp; "*",Data!$D:$D, I$1)</f>
        <v>1</v>
      </c>
      <c r="J13" s="208">
        <f>COUNTIFS(Data!$H:$H,"*" &amp; $A13 &amp; "*",Data!$D:$D, J$1)</f>
        <v>0</v>
      </c>
      <c r="K13" s="208">
        <f>COUNTIFS(Data!$H:$H,"*" &amp; $A13 &amp; "*",Data!$D:$D, K$1)</f>
        <v>0</v>
      </c>
      <c r="L13" s="208">
        <f>COUNTIFS(Data!$H:$H,"*" &amp; $A13 &amp; "*",Data!$D:$D, L$1)</f>
        <v>2</v>
      </c>
      <c r="M13" s="208">
        <f>COUNTIFS(Data!$H:$H,"*" &amp; $A13 &amp; "*",Data!$D:$D, M$1)</f>
        <v>4</v>
      </c>
      <c r="N13" s="208">
        <f>COUNTIFS(Data!$H:$H,"*" &amp; $A13 &amp; "*",Data!$D:$D, N$1)</f>
        <v>3</v>
      </c>
    </row>
    <row r="14" spans="1:14" x14ac:dyDescent="0.2">
      <c r="A14" s="211" t="s">
        <v>948</v>
      </c>
      <c r="B14" s="207">
        <f>COUNTIFS(Data!$H:$H,"*" &amp; $A14 &amp; "*",Data!$D:$D, $B$1)</f>
        <v>0</v>
      </c>
      <c r="C14" s="207">
        <f>COUNTIFS(Data!$H:$H,"*" &amp; $A14 &amp; "*",Data!$D:$D, $C$1)</f>
        <v>0</v>
      </c>
      <c r="D14" s="207">
        <f>COUNTIFS(Data!$H:$H,"*" &amp; $A14 &amp; "*",Data!$D:$D, $D$1)</f>
        <v>0</v>
      </c>
      <c r="E14" s="207">
        <f>COUNTIFS(Data!$H:$H,"*" &amp; $A14 &amp; "*",Data!$D:$D, E$1)</f>
        <v>0</v>
      </c>
      <c r="F14" s="208">
        <f>COUNTIFS(Data!$H:$H,"*" &amp; $A14 &amp; "*",Data!$D:$D, F$1)</f>
        <v>0</v>
      </c>
      <c r="G14" s="208">
        <f>COUNTIFS(Data!$H:$H,"*" &amp; $A14 &amp; "*",Data!$D:$D, G$1)</f>
        <v>0</v>
      </c>
      <c r="H14" s="208">
        <f>COUNTIFS(Data!$H:$H,"*" &amp; $A14 &amp; "*",Data!$D:$D, H$1)</f>
        <v>0</v>
      </c>
      <c r="I14" s="208">
        <f>COUNTIFS(Data!$H:$H,"*" &amp; $A14 &amp; "*",Data!$D:$D, I$1)</f>
        <v>0</v>
      </c>
      <c r="J14" s="208">
        <f>COUNTIFS(Data!$H:$H,"*" &amp; $A14 &amp; "*",Data!$D:$D, J$1)</f>
        <v>0</v>
      </c>
      <c r="K14" s="208">
        <f>COUNTIFS(Data!$H:$H,"*" &amp; $A14 &amp; "*",Data!$D:$D, K$1)</f>
        <v>0</v>
      </c>
      <c r="L14" s="208">
        <f>COUNTIFS(Data!$H:$H,"*" &amp; $A14 &amp; "*",Data!$D:$D, L$1)</f>
        <v>1</v>
      </c>
      <c r="M14" s="208">
        <f>COUNTIFS(Data!$H:$H,"*" &amp; $A14 &amp; "*",Data!$D:$D, M$1)</f>
        <v>1</v>
      </c>
      <c r="N14" s="208">
        <f>COUNTIFS(Data!$H:$H,"*" &amp; $A14 &amp; "*",Data!$D:$D, N$1)</f>
        <v>0</v>
      </c>
    </row>
    <row r="15" spans="1:14" x14ac:dyDescent="0.2">
      <c r="A15" s="211" t="s">
        <v>949</v>
      </c>
      <c r="B15" s="207">
        <f>COUNTIFS(Data!$H:$H,"*" &amp; $A15 &amp; "*",Data!$D:$D, $B$1)</f>
        <v>0</v>
      </c>
      <c r="C15" s="207">
        <f>COUNTIFS(Data!$H:$H,"*" &amp; $A15 &amp; "*",Data!$D:$D, $C$1)</f>
        <v>0</v>
      </c>
      <c r="D15" s="207">
        <f>COUNTIFS(Data!$H:$H,"*" &amp; $A15 &amp; "*",Data!$D:$D, $D$1)</f>
        <v>0</v>
      </c>
      <c r="E15" s="207">
        <f>COUNTIFS(Data!$H:$H,"*" &amp; $A15 &amp; "*",Data!$D:$D, E$1)</f>
        <v>0</v>
      </c>
      <c r="F15" s="208">
        <f>COUNTIFS(Data!$H:$H,"*" &amp; $A15 &amp; "*",Data!$D:$D, F$1)</f>
        <v>0</v>
      </c>
      <c r="G15" s="208">
        <f>COUNTIFS(Data!$H:$H,"*" &amp; $A15 &amp; "*",Data!$D:$D, G$1)</f>
        <v>0</v>
      </c>
      <c r="H15" s="208">
        <f>COUNTIFS(Data!$H:$H,"*" &amp; $A15 &amp; "*",Data!$D:$D, H$1)</f>
        <v>0</v>
      </c>
      <c r="I15" s="208">
        <f>COUNTIFS(Data!$H:$H,"*" &amp; $A15 &amp; "*",Data!$D:$D, I$1)</f>
        <v>1</v>
      </c>
      <c r="J15" s="208">
        <f>COUNTIFS(Data!$H:$H,"*" &amp; $A15 &amp; "*",Data!$D:$D, J$1)</f>
        <v>0</v>
      </c>
      <c r="K15" s="208">
        <f>COUNTIFS(Data!$H:$H,"*" &amp; $A15 &amp; "*",Data!$D:$D, K$1)</f>
        <v>0</v>
      </c>
      <c r="L15" s="208">
        <f>COUNTIFS(Data!$H:$H,"*" &amp; $A15 &amp; "*",Data!$D:$D, L$1)</f>
        <v>1</v>
      </c>
      <c r="M15" s="208">
        <f>COUNTIFS(Data!$H:$H,"*" &amp; $A15 &amp; "*",Data!$D:$D, M$1)</f>
        <v>1</v>
      </c>
      <c r="N15" s="208">
        <f>COUNTIFS(Data!$H:$H,"*" &amp; $A15 &amp; "*",Data!$D:$D, N$1)</f>
        <v>1</v>
      </c>
    </row>
    <row r="16" spans="1:14" x14ac:dyDescent="0.2">
      <c r="A16" s="211" t="s">
        <v>601</v>
      </c>
      <c r="B16" s="207">
        <f>COUNTIFS(Data!$H:$H,"*" &amp; $A16 &amp; "*",Data!$D:$D, $B$1)</f>
        <v>0</v>
      </c>
      <c r="C16" s="207">
        <f>COUNTIFS(Data!$H:$H,"*" &amp; $A16 &amp; "*",Data!$D:$D, $C$1)</f>
        <v>0</v>
      </c>
      <c r="D16" s="207">
        <f>COUNTIFS(Data!$H:$H,"*" &amp; $A16 &amp; "*",Data!$D:$D, $D$1)</f>
        <v>1</v>
      </c>
      <c r="E16" s="207">
        <f>COUNTIFS(Data!$H:$H,"*" &amp; $A16 &amp; "*",Data!$D:$D, E$1)</f>
        <v>0</v>
      </c>
      <c r="F16" s="208">
        <f>COUNTIFS(Data!$H:$H,"*" &amp; $A16 &amp; "*",Data!$D:$D, F$1)</f>
        <v>0</v>
      </c>
      <c r="G16" s="208">
        <f>COUNTIFS(Data!$H:$H,"*" &amp; $A16 &amp; "*",Data!$D:$D, G$1)</f>
        <v>0</v>
      </c>
      <c r="H16" s="208">
        <f>COUNTIFS(Data!$H:$H,"*" &amp; $A16 &amp; "*",Data!$D:$D, H$1)</f>
        <v>0</v>
      </c>
      <c r="I16" s="208">
        <f>COUNTIFS(Data!$H:$H,"*" &amp; $A16 &amp; "*",Data!$D:$D, I$1)</f>
        <v>1</v>
      </c>
      <c r="J16" s="208">
        <f>COUNTIFS(Data!$H:$H,"*" &amp; $A16 &amp; "*",Data!$D:$D, J$1)</f>
        <v>0</v>
      </c>
      <c r="K16" s="208">
        <f>COUNTIFS(Data!$H:$H,"*" &amp; $A16 &amp; "*",Data!$D:$D, K$1)</f>
        <v>3</v>
      </c>
      <c r="L16" s="208">
        <f>COUNTIFS(Data!$H:$H,"*" &amp; $A16 &amp; "*",Data!$D:$D, L$1)</f>
        <v>2</v>
      </c>
      <c r="M16" s="208">
        <f>COUNTIFS(Data!$H:$H,"*" &amp; $A16 &amp; "*",Data!$D:$D, M$1)</f>
        <v>5</v>
      </c>
      <c r="N16" s="208">
        <f>COUNTIFS(Data!$H:$H,"*" &amp; $A16 &amp; "*",Data!$D:$D, N$1)</f>
        <v>2</v>
      </c>
    </row>
    <row r="17" spans="1:14" x14ac:dyDescent="0.2">
      <c r="A17" s="211" t="s">
        <v>950</v>
      </c>
      <c r="B17" s="207">
        <f>COUNTIFS(Data!$H:$H,"*" &amp; $A17 &amp; "*",Data!$D:$D, $B$1)</f>
        <v>0</v>
      </c>
      <c r="C17" s="207">
        <f>COUNTIFS(Data!$H:$H,"*" &amp; $A17 &amp; "*",Data!$D:$D, $C$1)</f>
        <v>0</v>
      </c>
      <c r="D17" s="207">
        <f>COUNTIFS(Data!$H:$H,"*" &amp; $A17 &amp; "*",Data!$D:$D, $D$1)</f>
        <v>0</v>
      </c>
      <c r="E17" s="207">
        <f>COUNTIFS(Data!$H:$H,"*" &amp; $A17 &amp; "*",Data!$D:$D, E$1)</f>
        <v>0</v>
      </c>
      <c r="F17" s="208">
        <f>COUNTIFS(Data!$H:$H,"*" &amp; $A17 &amp; "*",Data!$D:$D, F$1)</f>
        <v>0</v>
      </c>
      <c r="G17" s="208">
        <f>COUNTIFS(Data!$H:$H,"*" &amp; $A17 &amp; "*",Data!$D:$D, G$1)</f>
        <v>0</v>
      </c>
      <c r="H17" s="208">
        <f>COUNTIFS(Data!$H:$H,"*" &amp; $A17 &amp; "*",Data!$D:$D, H$1)</f>
        <v>0</v>
      </c>
      <c r="I17" s="208">
        <f>COUNTIFS(Data!$H:$H,"*" &amp; $A17 &amp; "*",Data!$D:$D, I$1)</f>
        <v>0</v>
      </c>
      <c r="J17" s="208">
        <f>COUNTIFS(Data!$H:$H,"*" &amp; $A17 &amp; "*",Data!$D:$D, J$1)</f>
        <v>0</v>
      </c>
      <c r="K17" s="208">
        <f>COUNTIFS(Data!$H:$H,"*" &amp; $A17 &amp; "*",Data!$D:$D, K$1)</f>
        <v>1</v>
      </c>
      <c r="L17" s="208">
        <f>COUNTIFS(Data!$H:$H,"*" &amp; $A17 &amp; "*",Data!$D:$D, L$1)</f>
        <v>0</v>
      </c>
      <c r="M17" s="208">
        <f>COUNTIFS(Data!$H:$H,"*" &amp; $A17 &amp; "*",Data!$D:$D, M$1)</f>
        <v>0</v>
      </c>
      <c r="N17" s="208">
        <f>COUNTIFS(Data!$H:$H,"*" &amp; $A17 &amp; "*",Data!$D:$D, N$1)</f>
        <v>0</v>
      </c>
    </row>
    <row r="18" spans="1:14" x14ac:dyDescent="0.2">
      <c r="A18" s="211" t="s">
        <v>951</v>
      </c>
      <c r="B18" s="207">
        <f>COUNTIFS(Data!$H:$H,"*" &amp; $A18 &amp; "*",Data!$D:$D, $B$1)</f>
        <v>0</v>
      </c>
      <c r="C18" s="207">
        <f>COUNTIFS(Data!$H:$H,"*" &amp; $A18 &amp; "*",Data!$D:$D, $C$1)</f>
        <v>0</v>
      </c>
      <c r="D18" s="207">
        <f>COUNTIFS(Data!$H:$H,"*" &amp; $A18 &amp; "*",Data!$D:$D, $D$1)</f>
        <v>0</v>
      </c>
      <c r="E18" s="207">
        <f>COUNTIFS(Data!$H:$H,"*" &amp; $A18 &amp; "*",Data!$D:$D, E$1)</f>
        <v>0</v>
      </c>
      <c r="F18" s="208">
        <f>COUNTIFS(Data!$H:$H,"*" &amp; $A18 &amp; "*",Data!$D:$D, F$1)</f>
        <v>0</v>
      </c>
      <c r="G18" s="208">
        <f>COUNTIFS(Data!$H:$H,"*" &amp; $A18 &amp; "*",Data!$D:$D, G$1)</f>
        <v>0</v>
      </c>
      <c r="H18" s="208">
        <f>COUNTIFS(Data!$H:$H,"*" &amp; $A18 &amp; "*",Data!$D:$D, H$1)</f>
        <v>0</v>
      </c>
      <c r="I18" s="208">
        <f>COUNTIFS(Data!$H:$H,"*" &amp; $A18 &amp; "*",Data!$D:$D, I$1)</f>
        <v>1</v>
      </c>
      <c r="J18" s="208">
        <f>COUNTIFS(Data!$H:$H,"*" &amp; $A18 &amp; "*",Data!$D:$D, J$1)</f>
        <v>0</v>
      </c>
      <c r="K18" s="208">
        <f>COUNTIFS(Data!$H:$H,"*" &amp; $A18 &amp; "*",Data!$D:$D, K$1)</f>
        <v>0</v>
      </c>
      <c r="L18" s="208">
        <f>COUNTIFS(Data!$H:$H,"*" &amp; $A18 &amp; "*",Data!$D:$D, L$1)</f>
        <v>0</v>
      </c>
      <c r="M18" s="208">
        <f>COUNTIFS(Data!$H:$H,"*" &amp; $A18 &amp; "*",Data!$D:$D, M$1)</f>
        <v>0</v>
      </c>
      <c r="N18" s="208">
        <f>COUNTIFS(Data!$H:$H,"*" &amp; $A18 &amp; "*",Data!$D:$D, N$1)</f>
        <v>0</v>
      </c>
    </row>
    <row r="19" spans="1:14" x14ac:dyDescent="0.2">
      <c r="A19" s="211" t="s">
        <v>952</v>
      </c>
      <c r="B19" s="207">
        <f>COUNTIFS(Data!$H:$H,"*" &amp; $A19 &amp; "*",Data!$D:$D, $B$1)</f>
        <v>0</v>
      </c>
      <c r="C19" s="207">
        <f>COUNTIFS(Data!$H:$H,"*" &amp; $A19 &amp; "*",Data!$D:$D, $C$1)</f>
        <v>0</v>
      </c>
      <c r="D19" s="207">
        <f>COUNTIFS(Data!$H:$H,"*" &amp; $A19 &amp; "*",Data!$D:$D, $D$1)</f>
        <v>1</v>
      </c>
      <c r="E19" s="207">
        <f>COUNTIFS(Data!$H:$H,"*" &amp; $A19 &amp; "*",Data!$D:$D, E$1)</f>
        <v>0</v>
      </c>
      <c r="F19" s="208">
        <f>COUNTIFS(Data!$H:$H,"*" &amp; $A19 &amp; "*",Data!$D:$D, F$1)</f>
        <v>0</v>
      </c>
      <c r="G19" s="208">
        <f>COUNTIFS(Data!$H:$H,"*" &amp; $A19 &amp; "*",Data!$D:$D, G$1)</f>
        <v>0</v>
      </c>
      <c r="H19" s="208">
        <f>COUNTIFS(Data!$H:$H,"*" &amp; $A19 &amp; "*",Data!$D:$D, H$1)</f>
        <v>0</v>
      </c>
      <c r="I19" s="208">
        <f>COUNTIFS(Data!$H:$H,"*" &amp; $A19 &amp; "*",Data!$D:$D, I$1)</f>
        <v>0</v>
      </c>
      <c r="J19" s="208">
        <f>COUNTIFS(Data!$H:$H,"*" &amp; $A19 &amp; "*",Data!$D:$D, J$1)</f>
        <v>0</v>
      </c>
      <c r="K19" s="208">
        <f>COUNTIFS(Data!$H:$H,"*" &amp; $A19 &amp; "*",Data!$D:$D, K$1)</f>
        <v>0</v>
      </c>
      <c r="L19" s="208">
        <f>COUNTIFS(Data!$H:$H,"*" &amp; $A19 &amp; "*",Data!$D:$D, L$1)</f>
        <v>0</v>
      </c>
      <c r="M19" s="208">
        <f>COUNTIFS(Data!$H:$H,"*" &amp; $A19 &amp; "*",Data!$D:$D, M$1)</f>
        <v>0</v>
      </c>
      <c r="N19" s="208">
        <f>COUNTIFS(Data!$H:$H,"*" &amp; $A19 &amp; "*",Data!$D:$D, N$1)</f>
        <v>0</v>
      </c>
    </row>
    <row r="20" spans="1:14" x14ac:dyDescent="0.2">
      <c r="A20" s="206" t="s">
        <v>953</v>
      </c>
      <c r="B20" s="207">
        <f>COUNTIFS(Data!$H:$H,"*" &amp; $A20 &amp; "*",Data!$D:$D, $B$1)</f>
        <v>0</v>
      </c>
      <c r="C20" s="207">
        <f>COUNTIFS(Data!$H:$H,"*" &amp; $A20 &amp; "*",Data!$D:$D, $C$1)</f>
        <v>0</v>
      </c>
      <c r="D20" s="207">
        <f>COUNTIFS(Data!$H:$H,"*" &amp; $A20 &amp; "*",Data!$D:$D, $D$1)</f>
        <v>0</v>
      </c>
      <c r="E20" s="207">
        <f>COUNTIFS(Data!$H:$H,"*" &amp; $A20 &amp; "*",Data!$D:$D, E$1)</f>
        <v>0</v>
      </c>
      <c r="F20" s="208">
        <f>COUNTIFS(Data!$H:$H,"*" &amp; $A20 &amp; "*",Data!$D:$D, F$1)</f>
        <v>0</v>
      </c>
      <c r="G20" s="208">
        <f>COUNTIFS(Data!$H:$H,"*" &amp; $A20 &amp; "*",Data!$D:$D, G$1)</f>
        <v>0</v>
      </c>
      <c r="H20" s="208">
        <f>COUNTIFS(Data!$H:$H,"*" &amp; $A20 &amp; "*",Data!$D:$D, H$1)</f>
        <v>0</v>
      </c>
      <c r="I20" s="208">
        <f>COUNTIFS(Data!$H:$H,"*" &amp; $A20 &amp; "*",Data!$D:$D, I$1)</f>
        <v>0</v>
      </c>
      <c r="J20" s="208">
        <f>COUNTIFS(Data!$H:$H,"*" &amp; $A20 &amp; "*",Data!$D:$D, J$1)</f>
        <v>0</v>
      </c>
      <c r="K20" s="208">
        <f>COUNTIFS(Data!$H:$H,"*" &amp; $A20 &amp; "*",Data!$D:$D, K$1)</f>
        <v>0</v>
      </c>
      <c r="L20" s="208">
        <f>COUNTIFS(Data!$H:$H,"*" &amp; $A20 &amp; "*",Data!$D:$D, L$1)</f>
        <v>0</v>
      </c>
      <c r="M20" s="208">
        <f>COUNTIFS(Data!$H:$H,"*" &amp; $A20 &amp; "*",Data!$D:$D, M$1)</f>
        <v>1</v>
      </c>
      <c r="N20" s="208">
        <f>COUNTIFS(Data!$H:$H,"*" &amp; $A20 &amp; "*",Data!$D:$D, N$1)</f>
        <v>0</v>
      </c>
    </row>
    <row r="21" spans="1:14" x14ac:dyDescent="0.2">
      <c r="A21" s="205"/>
      <c r="B21" s="208"/>
      <c r="C21" s="208"/>
      <c r="D21" s="208"/>
      <c r="E21" s="208"/>
      <c r="F21" s="208"/>
      <c r="G21" s="208"/>
      <c r="H21" s="208"/>
    </row>
    <row r="22" spans="1:14" x14ac:dyDescent="0.2">
      <c r="A22" s="205"/>
      <c r="B22" s="208"/>
      <c r="C22" s="208"/>
      <c r="D22" s="208"/>
      <c r="E22" s="208"/>
      <c r="F22" s="208"/>
      <c r="G22" s="208"/>
      <c r="H22" s="208"/>
    </row>
    <row r="23" spans="1:14" ht="51.6" customHeight="1" x14ac:dyDescent="0.2">
      <c r="A23" s="205"/>
      <c r="B23" s="208"/>
      <c r="C23" s="208"/>
      <c r="D23" s="208"/>
      <c r="E23" s="208"/>
      <c r="F23" s="208"/>
      <c r="G23" s="208"/>
      <c r="H23" s="208" t="s">
        <v>954</v>
      </c>
    </row>
    <row r="24" spans="1:14" x14ac:dyDescent="0.2">
      <c r="A24" s="205"/>
      <c r="B24" s="208"/>
      <c r="C24" s="208"/>
      <c r="D24" s="208"/>
      <c r="E24" s="208"/>
      <c r="F24" s="208"/>
      <c r="G24" s="208"/>
      <c r="H24" s="208"/>
    </row>
    <row r="25" spans="1:14" x14ac:dyDescent="0.2">
      <c r="A25" s="205"/>
    </row>
    <row r="26" spans="1:14" x14ac:dyDescent="0.2">
      <c r="A26" s="205"/>
    </row>
    <row r="27" spans="1:14" x14ac:dyDescent="0.2">
      <c r="A27" s="205"/>
    </row>
    <row r="28" spans="1:14" x14ac:dyDescent="0.2">
      <c r="A28" s="205"/>
    </row>
    <row r="29" spans="1:14" x14ac:dyDescent="0.2">
      <c r="A29" s="205"/>
    </row>
    <row r="30" spans="1:14" x14ac:dyDescent="0.2">
      <c r="A30" s="205"/>
    </row>
    <row r="31" spans="1:14" x14ac:dyDescent="0.2">
      <c r="A31" s="205"/>
    </row>
    <row r="32" spans="1:14" x14ac:dyDescent="0.2">
      <c r="A32" s="205"/>
    </row>
    <row r="33" s="205" customFormat="1" x14ac:dyDescent="0.2"/>
    <row r="34" s="205" customFormat="1" x14ac:dyDescent="0.2"/>
    <row r="35" s="205" customFormat="1" x14ac:dyDescent="0.2"/>
    <row r="36" s="205" customFormat="1" x14ac:dyDescent="0.2"/>
    <row r="37" s="205" customFormat="1" x14ac:dyDescent="0.2"/>
    <row r="38" s="205" customFormat="1" x14ac:dyDescent="0.2"/>
    <row r="39" s="205" customFormat="1" x14ac:dyDescent="0.2"/>
    <row r="40" s="205" customFormat="1" x14ac:dyDescent="0.2"/>
    <row r="41" s="205" customFormat="1" x14ac:dyDescent="0.2"/>
    <row r="42" s="205" customFormat="1" x14ac:dyDescent="0.2"/>
    <row r="43" s="205" customFormat="1" x14ac:dyDescent="0.2"/>
    <row r="44" s="205" customFormat="1" x14ac:dyDescent="0.2"/>
    <row r="45" s="205" customFormat="1" x14ac:dyDescent="0.2"/>
    <row r="46" s="205" customFormat="1" x14ac:dyDescent="0.2"/>
    <row r="47" s="205" customFormat="1" x14ac:dyDescent="0.2"/>
    <row r="48" s="205" customFormat="1" x14ac:dyDescent="0.2"/>
    <row r="49" s="205" customFormat="1" x14ac:dyDescent="0.2"/>
    <row r="50" s="205" customFormat="1" x14ac:dyDescent="0.2"/>
    <row r="51" s="205" customFormat="1" x14ac:dyDescent="0.2"/>
    <row r="52" s="205" customFormat="1" x14ac:dyDescent="0.2"/>
    <row r="53" s="205" customFormat="1" x14ac:dyDescent="0.2"/>
    <row r="54" s="205" customFormat="1" x14ac:dyDescent="0.2"/>
    <row r="55" s="205" customFormat="1" x14ac:dyDescent="0.2"/>
    <row r="56" s="205" customFormat="1" x14ac:dyDescent="0.2"/>
    <row r="57" s="205" customFormat="1" x14ac:dyDescent="0.2"/>
    <row r="58" s="205" customFormat="1" x14ac:dyDescent="0.2"/>
    <row r="59" s="205" customFormat="1" x14ac:dyDescent="0.2"/>
    <row r="60" s="205" customFormat="1" x14ac:dyDescent="0.2"/>
    <row r="61" s="205" customFormat="1" x14ac:dyDescent="0.2"/>
    <row r="62" s="205" customFormat="1" x14ac:dyDescent="0.2"/>
    <row r="63" s="205" customFormat="1" x14ac:dyDescent="0.2"/>
    <row r="64" s="205" customFormat="1" x14ac:dyDescent="0.2"/>
    <row r="65" s="205" customFormat="1" x14ac:dyDescent="0.2"/>
    <row r="66" s="205" customFormat="1" x14ac:dyDescent="0.2"/>
    <row r="67" s="205" customFormat="1" x14ac:dyDescent="0.2"/>
    <row r="68" s="205" customFormat="1" x14ac:dyDescent="0.2"/>
    <row r="69" s="205" customFormat="1" x14ac:dyDescent="0.2"/>
    <row r="70" s="205" customFormat="1" x14ac:dyDescent="0.2"/>
    <row r="71" s="205" customFormat="1" x14ac:dyDescent="0.2"/>
    <row r="72" s="205" customFormat="1" x14ac:dyDescent="0.2"/>
    <row r="73" s="205" customFormat="1" x14ac:dyDescent="0.2"/>
    <row r="74" s="205" customFormat="1" x14ac:dyDescent="0.2"/>
    <row r="75" s="205" customFormat="1" x14ac:dyDescent="0.2"/>
    <row r="76" s="205" customFormat="1" x14ac:dyDescent="0.2"/>
    <row r="77" s="205" customFormat="1" x14ac:dyDescent="0.2"/>
    <row r="78" s="205" customFormat="1" x14ac:dyDescent="0.2"/>
    <row r="79" s="205" customFormat="1" x14ac:dyDescent="0.2"/>
    <row r="80" s="205" customFormat="1" x14ac:dyDescent="0.2"/>
    <row r="81" s="205" customFormat="1" x14ac:dyDescent="0.2"/>
    <row r="82" s="205" customFormat="1" x14ac:dyDescent="0.2"/>
    <row r="83" s="205" customFormat="1" x14ac:dyDescent="0.2"/>
    <row r="84" s="205" customFormat="1" x14ac:dyDescent="0.2"/>
    <row r="85" s="205" customFormat="1" x14ac:dyDescent="0.2"/>
    <row r="86" s="205" customFormat="1" x14ac:dyDescent="0.2"/>
    <row r="87" s="205" customFormat="1" x14ac:dyDescent="0.2"/>
    <row r="88" s="205" customFormat="1" x14ac:dyDescent="0.2"/>
    <row r="89" s="205" customFormat="1" x14ac:dyDescent="0.2"/>
    <row r="90" s="205" customFormat="1" x14ac:dyDescent="0.2"/>
    <row r="91" s="205" customFormat="1" x14ac:dyDescent="0.2"/>
    <row r="92" s="205" customFormat="1" x14ac:dyDescent="0.2"/>
    <row r="93" s="205" customFormat="1" x14ac:dyDescent="0.2"/>
    <row r="94" s="205" customFormat="1" x14ac:dyDescent="0.2"/>
    <row r="95" s="205" customFormat="1" x14ac:dyDescent="0.2"/>
    <row r="96" s="205" customFormat="1" x14ac:dyDescent="0.2"/>
    <row r="97" s="205" customFormat="1" x14ac:dyDescent="0.2"/>
    <row r="98" s="205" customFormat="1" x14ac:dyDescent="0.2"/>
    <row r="99" s="205" customFormat="1" x14ac:dyDescent="0.2"/>
    <row r="100" s="205" customFormat="1" x14ac:dyDescent="0.2"/>
    <row r="101" s="205" customFormat="1" x14ac:dyDescent="0.2"/>
    <row r="102" s="205" customFormat="1" x14ac:dyDescent="0.2"/>
    <row r="103" s="205" customFormat="1" x14ac:dyDescent="0.2"/>
    <row r="104" s="205" customFormat="1" x14ac:dyDescent="0.2"/>
    <row r="105" s="205" customFormat="1" x14ac:dyDescent="0.2"/>
    <row r="106" s="205" customFormat="1" x14ac:dyDescent="0.2"/>
    <row r="107" s="205" customFormat="1" x14ac:dyDescent="0.2"/>
    <row r="108" s="205" customFormat="1" x14ac:dyDescent="0.2"/>
    <row r="109" s="205" customFormat="1" x14ac:dyDescent="0.2"/>
    <row r="110" s="205" customFormat="1" x14ac:dyDescent="0.2"/>
    <row r="111" s="205" customFormat="1" x14ac:dyDescent="0.2"/>
    <row r="112" s="205" customFormat="1" x14ac:dyDescent="0.2"/>
    <row r="113" s="205" customFormat="1" x14ac:dyDescent="0.2"/>
    <row r="114" s="205" customFormat="1" x14ac:dyDescent="0.2"/>
    <row r="115" s="205" customFormat="1" x14ac:dyDescent="0.2"/>
    <row r="116" s="205" customFormat="1" x14ac:dyDescent="0.2"/>
    <row r="117" s="205" customFormat="1" x14ac:dyDescent="0.2"/>
    <row r="118" s="205" customFormat="1" x14ac:dyDescent="0.2"/>
    <row r="119" s="205" customFormat="1" x14ac:dyDescent="0.2"/>
    <row r="120" s="205" customFormat="1" x14ac:dyDescent="0.2"/>
    <row r="121" s="205" customFormat="1" x14ac:dyDescent="0.2"/>
    <row r="122" s="205" customFormat="1" x14ac:dyDescent="0.2"/>
    <row r="123" s="205" customFormat="1" x14ac:dyDescent="0.2"/>
    <row r="124" s="205" customFormat="1" x14ac:dyDescent="0.2"/>
    <row r="125" s="205" customFormat="1" x14ac:dyDescent="0.2"/>
    <row r="126" s="205" customFormat="1" x14ac:dyDescent="0.2"/>
    <row r="127" s="205" customFormat="1" x14ac:dyDescent="0.2"/>
    <row r="128" s="205" customFormat="1" x14ac:dyDescent="0.2"/>
    <row r="129" s="205" customFormat="1" x14ac:dyDescent="0.2"/>
    <row r="130" s="205" customFormat="1" x14ac:dyDescent="0.2"/>
    <row r="131" s="205" customFormat="1" x14ac:dyDescent="0.2"/>
    <row r="132" s="205" customFormat="1" x14ac:dyDescent="0.2"/>
    <row r="133" s="205" customFormat="1" x14ac:dyDescent="0.2"/>
    <row r="134" s="205" customFormat="1" x14ac:dyDescent="0.2"/>
    <row r="135" s="205" customFormat="1" x14ac:dyDescent="0.2"/>
    <row r="136" s="205" customFormat="1" x14ac:dyDescent="0.2"/>
    <row r="137" s="205" customFormat="1" x14ac:dyDescent="0.2"/>
  </sheetData>
  <pageMargins left="0.511811024" right="0.511811024" top="0.78740157500000008" bottom="0.78740157500000008" header="0.31496062000000008" footer="0.31496062000000008"/>
  <pageSetup paperSize="0" fitToWidth="0" fitToHeight="0" orientation="portrait" horizontalDpi="0" verticalDpi="0" copies="0"/>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80921-A3C1-4D25-92D0-FA7970F1E77A}">
  <dimension ref="A1:V56"/>
  <sheetViews>
    <sheetView workbookViewId="0">
      <selection activeCell="C6" sqref="C6"/>
    </sheetView>
  </sheetViews>
  <sheetFormatPr baseColWidth="10" defaultColWidth="10.77734375" defaultRowHeight="14.4" x14ac:dyDescent="0.3"/>
  <cols>
    <col min="1" max="1" width="28.33203125" customWidth="1"/>
    <col min="2" max="20" width="10.77734375" customWidth="1"/>
    <col min="21" max="21" width="24.44140625" customWidth="1"/>
    <col min="22" max="22" width="16.21875" customWidth="1"/>
    <col min="23" max="23" width="10.77734375" customWidth="1"/>
  </cols>
  <sheetData>
    <row r="1" spans="1:22" s="111" customFormat="1" ht="26.4" customHeight="1" x14ac:dyDescent="0.3">
      <c r="A1" s="212" t="s">
        <v>955</v>
      </c>
      <c r="B1" s="213" t="s">
        <v>589</v>
      </c>
      <c r="C1" s="213" t="s">
        <v>941</v>
      </c>
      <c r="D1" s="213" t="s">
        <v>939</v>
      </c>
      <c r="E1" s="213" t="s">
        <v>940</v>
      </c>
      <c r="F1" s="213" t="s">
        <v>942</v>
      </c>
      <c r="G1" s="213" t="s">
        <v>943</v>
      </c>
      <c r="H1" s="213" t="s">
        <v>594</v>
      </c>
      <c r="I1" s="213" t="s">
        <v>944</v>
      </c>
      <c r="J1" s="213" t="s">
        <v>945</v>
      </c>
      <c r="K1" s="213" t="s">
        <v>946</v>
      </c>
      <c r="L1" s="213" t="s">
        <v>947</v>
      </c>
      <c r="M1" s="213" t="s">
        <v>948</v>
      </c>
      <c r="N1" s="213" t="s">
        <v>949</v>
      </c>
      <c r="O1" s="213" t="s">
        <v>601</v>
      </c>
      <c r="P1" s="213" t="s">
        <v>950</v>
      </c>
      <c r="Q1" s="213" t="s">
        <v>951</v>
      </c>
      <c r="R1" s="213" t="s">
        <v>952</v>
      </c>
      <c r="S1" s="213" t="s">
        <v>953</v>
      </c>
      <c r="T1" s="214" t="s">
        <v>46</v>
      </c>
      <c r="U1" s="215" t="s">
        <v>956</v>
      </c>
      <c r="V1" s="215" t="s">
        <v>957</v>
      </c>
    </row>
    <row r="2" spans="1:22" ht="13.95" customHeight="1" x14ac:dyDescent="0.3">
      <c r="A2" s="67" t="s">
        <v>18</v>
      </c>
      <c r="B2" s="216">
        <f>COUNTIF(Data!$H2,"*"&amp;B$1&amp;"*")</f>
        <v>1</v>
      </c>
      <c r="C2" s="216">
        <f>COUNTIF(Data!$H2,"*"&amp;C$1&amp;"*")</f>
        <v>0</v>
      </c>
      <c r="D2" s="216">
        <f>COUNTIF(Data!$H2,"*"&amp;D$1&amp;"*")</f>
        <v>0</v>
      </c>
      <c r="E2" s="216">
        <f>COUNTIF(Data!$H2,"*"&amp;E$1&amp;"*")</f>
        <v>0</v>
      </c>
      <c r="F2" s="216">
        <f>COUNTIF(Data!$H2,"*"&amp;F$1&amp;"*")</f>
        <v>0</v>
      </c>
      <c r="G2" s="216">
        <f>COUNTIF(Data!$H2,"*"&amp;G$1&amp;"*")</f>
        <v>1</v>
      </c>
      <c r="H2" s="216">
        <f>COUNTIF(Data!$H2,"*"&amp;H$1&amp;"*")</f>
        <v>1</v>
      </c>
      <c r="I2" s="216">
        <f>COUNTIF(Data!$H2,"*"&amp;I$1&amp;"*")</f>
        <v>0</v>
      </c>
      <c r="J2" s="216">
        <f>COUNTIF(Data!$H2,"*"&amp;J$1&amp;"*")</f>
        <v>0</v>
      </c>
      <c r="K2" s="216">
        <f>COUNTIF(Data!$H2,"*"&amp;K$1&amp;"*")</f>
        <v>0</v>
      </c>
      <c r="L2" s="216">
        <f>COUNTIF(Data!$H2,"*"&amp;L$1&amp;"*")</f>
        <v>1</v>
      </c>
      <c r="M2" s="216">
        <f>COUNTIF(Data!$H2,"*"&amp;M$1&amp;"*")</f>
        <v>0</v>
      </c>
      <c r="N2" s="216">
        <f>COUNTIF(Data!$H2,"*"&amp;N$1&amp;"*")</f>
        <v>0</v>
      </c>
      <c r="O2" s="216">
        <f>COUNTIF(Data!$H2,"*"&amp;O$1&amp;"*")</f>
        <v>0</v>
      </c>
      <c r="P2" s="216">
        <f>COUNTIF(Data!$H2,"*"&amp;P$1&amp;"*")</f>
        <v>0</v>
      </c>
      <c r="Q2" s="216">
        <f>COUNTIF(Data!$H2,"*"&amp;Q$1&amp;"*")</f>
        <v>0</v>
      </c>
      <c r="R2" s="216">
        <f>COUNTIF(Data!$H2,"*"&amp;R$1&amp;"*")</f>
        <v>0</v>
      </c>
      <c r="S2" s="216">
        <f>COUNTIF(Data!$H2,"*"&amp;S$1&amp;"*")</f>
        <v>0</v>
      </c>
      <c r="T2" s="216">
        <f>COUNTIF(Data!$K2,"*"&amp;T$1&amp;"*")</f>
        <v>0</v>
      </c>
      <c r="U2" t="str">
        <f t="shared" ref="U2:U35" si="0">_xlfn.CONCAT(B2:T2)</f>
        <v>1000011000100000000</v>
      </c>
      <c r="V2">
        <f>COUNTIF(U2:U29,$U2)</f>
        <v>1</v>
      </c>
    </row>
    <row r="3" spans="1:22" ht="13.95" customHeight="1" x14ac:dyDescent="0.3">
      <c r="A3" s="67" t="s">
        <v>30</v>
      </c>
      <c r="B3" s="216">
        <f>COUNTIF(Data!$H3,"*"&amp;B$1&amp;"*")</f>
        <v>1</v>
      </c>
      <c r="C3" s="216">
        <f>COUNTIF(Data!$H3,"*"&amp;C$1&amp;"*")</f>
        <v>0</v>
      </c>
      <c r="D3" s="216">
        <f>COUNTIF(Data!$H3,"*"&amp;D$1&amp;"*")</f>
        <v>0</v>
      </c>
      <c r="E3" s="216">
        <f>COUNTIF(Data!$H3,"*"&amp;E$1&amp;"*")</f>
        <v>0</v>
      </c>
      <c r="F3" s="216">
        <f>COUNTIF(Data!$H3,"*"&amp;F$1&amp;"*")</f>
        <v>0</v>
      </c>
      <c r="G3" s="216">
        <f>COUNTIF(Data!$H3,"*"&amp;G$1&amp;"*")</f>
        <v>0</v>
      </c>
      <c r="H3" s="216">
        <f>COUNTIF(Data!$H3,"*"&amp;H$1&amp;"*")</f>
        <v>1</v>
      </c>
      <c r="I3" s="216">
        <f>COUNTIF(Data!$H3,"*"&amp;I$1&amp;"*")</f>
        <v>0</v>
      </c>
      <c r="J3" s="216">
        <f>COUNTIF(Data!$H3,"*"&amp;J$1&amp;"*")</f>
        <v>1</v>
      </c>
      <c r="K3" s="216">
        <f>COUNTIF(Data!$H3,"*"&amp;K$1&amp;"*")</f>
        <v>0</v>
      </c>
      <c r="L3" s="216">
        <f>COUNTIF(Data!$H3,"*"&amp;L$1&amp;"*")</f>
        <v>0</v>
      </c>
      <c r="M3" s="216">
        <f>COUNTIF(Data!$H3,"*"&amp;M$1&amp;"*")</f>
        <v>0</v>
      </c>
      <c r="N3" s="216">
        <f>COUNTIF(Data!$H3,"*"&amp;N$1&amp;"*")</f>
        <v>1</v>
      </c>
      <c r="O3" s="216">
        <f>COUNTIF(Data!$H3,"*"&amp;O$1&amp;"*")</f>
        <v>0</v>
      </c>
      <c r="P3" s="216">
        <f>COUNTIF(Data!$H3,"*"&amp;P$1&amp;"*")</f>
        <v>0</v>
      </c>
      <c r="Q3" s="216">
        <f>COUNTIF(Data!$H3,"*"&amp;Q$1&amp;"*")</f>
        <v>1</v>
      </c>
      <c r="R3" s="216">
        <f>COUNTIF(Data!$H3,"*"&amp;R$1&amp;"*")</f>
        <v>0</v>
      </c>
      <c r="S3" s="216">
        <f>COUNTIF(Data!$H3,"*"&amp;S$1&amp;"*")</f>
        <v>0</v>
      </c>
      <c r="T3" s="216">
        <f>COUNTIF(Data!$K3,"*"&amp;T$1&amp;"*")</f>
        <v>0</v>
      </c>
      <c r="U3" t="str">
        <f t="shared" si="0"/>
        <v>1000001010001001000</v>
      </c>
      <c r="V3" s="60">
        <f>COUNTIF(U3:U36,$U3)</f>
        <v>1</v>
      </c>
    </row>
    <row r="4" spans="1:22" ht="13.95" customHeight="1" x14ac:dyDescent="0.3">
      <c r="A4" s="67" t="s">
        <v>40</v>
      </c>
      <c r="B4" s="216">
        <f>COUNTIF(Data!$H4,"*"&amp;B$1&amp;"*")</f>
        <v>1</v>
      </c>
      <c r="C4" s="216">
        <f>COUNTIF(Data!$H4,"*"&amp;C$1&amp;"*")</f>
        <v>0</v>
      </c>
      <c r="D4" s="216">
        <f>COUNTIF(Data!$H4,"*"&amp;D$1&amp;"*")</f>
        <v>0</v>
      </c>
      <c r="E4" s="216">
        <f>COUNTIF(Data!$H4,"*"&amp;E$1&amp;"*")</f>
        <v>0</v>
      </c>
      <c r="F4" s="216">
        <f>COUNTIF(Data!$H4,"*"&amp;F$1&amp;"*")</f>
        <v>0</v>
      </c>
      <c r="G4" s="216">
        <f>COUNTIF(Data!$H4,"*"&amp;G$1&amp;"*")</f>
        <v>0</v>
      </c>
      <c r="H4" s="216">
        <f>COUNTIF(Data!$H4,"*"&amp;H$1&amp;"*")</f>
        <v>1</v>
      </c>
      <c r="I4" s="216">
        <f>COUNTIF(Data!$H4,"*"&amp;I$1&amp;"*")</f>
        <v>0</v>
      </c>
      <c r="J4" s="216">
        <f>COUNTIF(Data!$H4,"*"&amp;J$1&amp;"*")</f>
        <v>0</v>
      </c>
      <c r="K4" s="216">
        <f>COUNTIF(Data!$H4,"*"&amp;K$1&amp;"*")</f>
        <v>0</v>
      </c>
      <c r="L4" s="216">
        <f>COUNTIF(Data!$H4,"*"&amp;L$1&amp;"*")</f>
        <v>1</v>
      </c>
      <c r="M4" s="216">
        <f>COUNTIF(Data!$H4,"*"&amp;M$1&amp;"*")</f>
        <v>0</v>
      </c>
      <c r="N4" s="216">
        <f>COUNTIF(Data!$H4,"*"&amp;N$1&amp;"*")</f>
        <v>0</v>
      </c>
      <c r="O4" s="216">
        <f>COUNTIF(Data!$H4,"*"&amp;O$1&amp;"*")</f>
        <v>0</v>
      </c>
      <c r="P4" s="216">
        <f>COUNTIF(Data!$H4,"*"&amp;P$1&amp;"*")</f>
        <v>0</v>
      </c>
      <c r="Q4" s="216">
        <f>COUNTIF(Data!$H4,"*"&amp;Q$1&amp;"*")</f>
        <v>0</v>
      </c>
      <c r="R4" s="216">
        <f>COUNTIF(Data!$H4,"*"&amp;R$1&amp;"*")</f>
        <v>0</v>
      </c>
      <c r="S4" s="216">
        <f>COUNTIF(Data!$H4,"*"&amp;S$1&amp;"*")</f>
        <v>0</v>
      </c>
      <c r="T4" s="216">
        <f>COUNTIF(Data!$K4,"*"&amp;T$1&amp;"*")</f>
        <v>1</v>
      </c>
      <c r="U4" t="str">
        <f t="shared" si="0"/>
        <v>1000001000100000001</v>
      </c>
      <c r="V4" s="60">
        <f>COUNTIF(U4:U37,$U4)</f>
        <v>1</v>
      </c>
    </row>
    <row r="5" spans="1:22" ht="13.95" customHeight="1" x14ac:dyDescent="0.3">
      <c r="A5" s="67" t="s">
        <v>53</v>
      </c>
      <c r="B5" s="216">
        <f>COUNTIF(Data!$H5,"*"&amp;B$1&amp;"*")</f>
        <v>1</v>
      </c>
      <c r="C5" s="216">
        <f>COUNTIF(Data!$H5,"*"&amp;C$1&amp;"*")</f>
        <v>0</v>
      </c>
      <c r="D5" s="216">
        <f>COUNTIF(Data!$H5,"*"&amp;D$1&amp;"*")</f>
        <v>1</v>
      </c>
      <c r="E5" s="216">
        <f>COUNTIF(Data!$H5,"*"&amp;E$1&amp;"*")</f>
        <v>0</v>
      </c>
      <c r="F5" s="216">
        <f>COUNTIF(Data!$H5,"*"&amp;F$1&amp;"*")</f>
        <v>0</v>
      </c>
      <c r="G5" s="216">
        <f>COUNTIF(Data!$H5,"*"&amp;G$1&amp;"*")</f>
        <v>0</v>
      </c>
      <c r="H5" s="216">
        <f>COUNTIF(Data!$H5,"*"&amp;H$1&amp;"*")</f>
        <v>0</v>
      </c>
      <c r="I5" s="216">
        <f>COUNTIF(Data!$H5,"*"&amp;I$1&amp;"*")</f>
        <v>0</v>
      </c>
      <c r="J5" s="216">
        <f>COUNTIF(Data!$H5,"*"&amp;J$1&amp;"*")</f>
        <v>1</v>
      </c>
      <c r="K5" s="216">
        <f>COUNTIF(Data!$H5,"*"&amp;K$1&amp;"*")</f>
        <v>0</v>
      </c>
      <c r="L5" s="216">
        <f>COUNTIF(Data!$H5,"*"&amp;L$1&amp;"*")</f>
        <v>0</v>
      </c>
      <c r="M5" s="216">
        <f>COUNTIF(Data!$H5,"*"&amp;M$1&amp;"*")</f>
        <v>0</v>
      </c>
      <c r="N5" s="216">
        <f>COUNTIF(Data!$H5,"*"&amp;N$1&amp;"*")</f>
        <v>0</v>
      </c>
      <c r="O5" s="216">
        <f>COUNTIF(Data!$H5,"*"&amp;O$1&amp;"*")</f>
        <v>0</v>
      </c>
      <c r="P5" s="216">
        <f>COUNTIF(Data!$H5,"*"&amp;P$1&amp;"*")</f>
        <v>0</v>
      </c>
      <c r="Q5" s="216">
        <f>COUNTIF(Data!$H5,"*"&amp;Q$1&amp;"*")</f>
        <v>0</v>
      </c>
      <c r="R5" s="216">
        <f>COUNTIF(Data!$H5,"*"&amp;R$1&amp;"*")</f>
        <v>0</v>
      </c>
      <c r="S5" s="216">
        <f>COUNTIF(Data!$H5,"*"&amp;S$1&amp;"*")</f>
        <v>0</v>
      </c>
      <c r="T5" s="216">
        <f>COUNTIF(Data!$K5,"*"&amp;T$1&amp;"*")</f>
        <v>0</v>
      </c>
      <c r="U5" t="str">
        <f t="shared" si="0"/>
        <v>1010000010000000000</v>
      </c>
      <c r="V5" s="60">
        <f>COUNTIF(U5:U38,$U5)</f>
        <v>1</v>
      </c>
    </row>
    <row r="6" spans="1:22" ht="13.95" customHeight="1" x14ac:dyDescent="0.3">
      <c r="A6" s="67" t="s">
        <v>62</v>
      </c>
      <c r="B6" s="216">
        <f>COUNTIF(Data!$H6,"*"&amp;B$1&amp;"*")</f>
        <v>0</v>
      </c>
      <c r="C6" s="216">
        <f>COUNTIF(Data!$H6,"*"&amp;C$1&amp;"*")</f>
        <v>1</v>
      </c>
      <c r="D6" s="216">
        <f>COUNTIF(Data!$H6,"*"&amp;D$1&amp;"*")</f>
        <v>1</v>
      </c>
      <c r="E6" s="216">
        <f>COUNTIF(Data!$H6,"*"&amp;E$1&amp;"*")</f>
        <v>0</v>
      </c>
      <c r="F6" s="216">
        <f>COUNTIF(Data!$H6,"*"&amp;F$1&amp;"*")</f>
        <v>0</v>
      </c>
      <c r="G6" s="216">
        <f>COUNTIF(Data!$H6,"*"&amp;G$1&amp;"*")</f>
        <v>1</v>
      </c>
      <c r="H6" s="216">
        <f>COUNTIF(Data!$H6,"*"&amp;H$1&amp;"*")</f>
        <v>0</v>
      </c>
      <c r="I6" s="216">
        <f>COUNTIF(Data!$H6,"*"&amp;I$1&amp;"*")</f>
        <v>0</v>
      </c>
      <c r="J6" s="216">
        <f>COUNTIF(Data!$H6,"*"&amp;J$1&amp;"*")</f>
        <v>0</v>
      </c>
      <c r="K6" s="216">
        <f>COUNTIF(Data!$H6,"*"&amp;K$1&amp;"*")</f>
        <v>0</v>
      </c>
      <c r="L6" s="216">
        <f>COUNTIF(Data!$H6,"*"&amp;L$1&amp;"*")</f>
        <v>0</v>
      </c>
      <c r="M6" s="216">
        <f>COUNTIF(Data!$H6,"*"&amp;M$1&amp;"*")</f>
        <v>0</v>
      </c>
      <c r="N6" s="216">
        <f>COUNTIF(Data!$H6,"*"&amp;N$1&amp;"*")</f>
        <v>0</v>
      </c>
      <c r="O6" s="216">
        <f>COUNTIF(Data!$H6,"*"&amp;O$1&amp;"*")</f>
        <v>0</v>
      </c>
      <c r="P6" s="216">
        <f>COUNTIF(Data!$H6,"*"&amp;P$1&amp;"*")</f>
        <v>0</v>
      </c>
      <c r="Q6" s="216">
        <f>COUNTIF(Data!$H6,"*"&amp;Q$1&amp;"*")</f>
        <v>0</v>
      </c>
      <c r="R6" s="216">
        <f>COUNTIF(Data!$H6,"*"&amp;R$1&amp;"*")</f>
        <v>0</v>
      </c>
      <c r="S6" s="216">
        <f>COUNTIF(Data!$H6,"*"&amp;S$1&amp;"*")</f>
        <v>0</v>
      </c>
      <c r="T6" s="216">
        <f>COUNTIF(Data!$K6,"*"&amp;T$1&amp;"*")</f>
        <v>1</v>
      </c>
      <c r="U6" t="str">
        <f t="shared" si="0"/>
        <v>0110010000000000001</v>
      </c>
      <c r="V6" s="60">
        <f>COUNTIF(U6:U39,$U6)</f>
        <v>1</v>
      </c>
    </row>
    <row r="7" spans="1:22" ht="13.95" customHeight="1" x14ac:dyDescent="0.3">
      <c r="A7" s="67" t="s">
        <v>74</v>
      </c>
      <c r="B7" s="216">
        <f>COUNTIF(Data!$H7,"*"&amp;B$1&amp;"*")</f>
        <v>0</v>
      </c>
      <c r="C7" s="216">
        <f>COUNTIF(Data!$H7,"*"&amp;C$1&amp;"*")</f>
        <v>0</v>
      </c>
      <c r="D7" s="216">
        <f>COUNTIF(Data!$H7,"*"&amp;D$1&amp;"*")</f>
        <v>1</v>
      </c>
      <c r="E7" s="216">
        <f>COUNTIF(Data!$H7,"*"&amp;E$1&amp;"*")</f>
        <v>0</v>
      </c>
      <c r="F7" s="216">
        <f>COUNTIF(Data!$H7,"*"&amp;F$1&amp;"*")</f>
        <v>0</v>
      </c>
      <c r="G7" s="216">
        <f>COUNTIF(Data!$H7,"*"&amp;G$1&amp;"*")</f>
        <v>1</v>
      </c>
      <c r="H7" s="216">
        <f>COUNTIF(Data!$H7,"*"&amp;H$1&amp;"*")</f>
        <v>0</v>
      </c>
      <c r="I7" s="216">
        <f>COUNTIF(Data!$H7,"*"&amp;I$1&amp;"*")</f>
        <v>1</v>
      </c>
      <c r="J7" s="216">
        <f>COUNTIF(Data!$H7,"*"&amp;J$1&amp;"*")</f>
        <v>0</v>
      </c>
      <c r="K7" s="216">
        <f>COUNTIF(Data!$H7,"*"&amp;K$1&amp;"*")</f>
        <v>0</v>
      </c>
      <c r="L7" s="216">
        <f>COUNTIF(Data!$H7,"*"&amp;L$1&amp;"*")</f>
        <v>0</v>
      </c>
      <c r="M7" s="216">
        <f>COUNTIF(Data!$H7,"*"&amp;M$1&amp;"*")</f>
        <v>0</v>
      </c>
      <c r="N7" s="216">
        <f>COUNTIF(Data!$H7,"*"&amp;N$1&amp;"*")</f>
        <v>0</v>
      </c>
      <c r="O7" s="216">
        <f>COUNTIF(Data!$H7,"*"&amp;O$1&amp;"*")</f>
        <v>0</v>
      </c>
      <c r="P7" s="216">
        <f>COUNTIF(Data!$H7,"*"&amp;P$1&amp;"*")</f>
        <v>0</v>
      </c>
      <c r="Q7" s="216">
        <f>COUNTIF(Data!$H7,"*"&amp;Q$1&amp;"*")</f>
        <v>0</v>
      </c>
      <c r="R7" s="216">
        <f>COUNTIF(Data!$H7,"*"&amp;R$1&amp;"*")</f>
        <v>0</v>
      </c>
      <c r="S7" s="216">
        <f>COUNTIF(Data!$H7,"*"&amp;S$1&amp;"*")</f>
        <v>0</v>
      </c>
      <c r="T7" s="216">
        <f>COUNTIF(Data!$K7,"*"&amp;T$1&amp;"*")</f>
        <v>1</v>
      </c>
      <c r="U7" t="str">
        <f t="shared" si="0"/>
        <v>0010010100000000001</v>
      </c>
      <c r="V7" s="60">
        <f>COUNTIF(U7:U40,$U7)</f>
        <v>1</v>
      </c>
    </row>
    <row r="8" spans="1:22" ht="13.95" customHeight="1" x14ac:dyDescent="0.3">
      <c r="A8" s="67" t="s">
        <v>84</v>
      </c>
      <c r="B8" s="216">
        <f>COUNTIF(Data!$H8,"*"&amp;B$1&amp;"*")</f>
        <v>0</v>
      </c>
      <c r="C8" s="216">
        <f>COUNTIF(Data!$H8,"*"&amp;C$1&amp;"*")</f>
        <v>0</v>
      </c>
      <c r="D8" s="216">
        <f>COUNTIF(Data!$H8,"*"&amp;D$1&amp;"*")</f>
        <v>0</v>
      </c>
      <c r="E8" s="216">
        <f>COUNTIF(Data!$H8,"*"&amp;E$1&amp;"*")</f>
        <v>1</v>
      </c>
      <c r="F8" s="216">
        <f>COUNTIF(Data!$H8,"*"&amp;F$1&amp;"*")</f>
        <v>0</v>
      </c>
      <c r="G8" s="216">
        <f>COUNTIF(Data!$H8,"*"&amp;G$1&amp;"*")</f>
        <v>0</v>
      </c>
      <c r="H8" s="216">
        <f>COUNTIF(Data!$H8,"*"&amp;H$1&amp;"*")</f>
        <v>0</v>
      </c>
      <c r="I8" s="216">
        <f>COUNTIF(Data!$H8,"*"&amp;I$1&amp;"*")</f>
        <v>0</v>
      </c>
      <c r="J8" s="216">
        <f>COUNTIF(Data!$H8,"*"&amp;J$1&amp;"*")</f>
        <v>0</v>
      </c>
      <c r="K8" s="216">
        <f>COUNTIF(Data!$H8,"*"&amp;K$1&amp;"*")</f>
        <v>0</v>
      </c>
      <c r="L8" s="216">
        <f>COUNTIF(Data!$H8,"*"&amp;L$1&amp;"*")</f>
        <v>0</v>
      </c>
      <c r="M8" s="216">
        <f>COUNTIF(Data!$H8,"*"&amp;M$1&amp;"*")</f>
        <v>0</v>
      </c>
      <c r="N8" s="216">
        <f>COUNTIF(Data!$H8,"*"&amp;N$1&amp;"*")</f>
        <v>0</v>
      </c>
      <c r="O8" s="216">
        <f>COUNTIF(Data!$H8,"*"&amp;O$1&amp;"*")</f>
        <v>0</v>
      </c>
      <c r="P8" s="216">
        <f>COUNTIF(Data!$H8,"*"&amp;P$1&amp;"*")</f>
        <v>0</v>
      </c>
      <c r="Q8" s="216">
        <f>COUNTIF(Data!$H8,"*"&amp;Q$1&amp;"*")</f>
        <v>0</v>
      </c>
      <c r="R8" s="216">
        <f>COUNTIF(Data!$H8,"*"&amp;R$1&amp;"*")</f>
        <v>0</v>
      </c>
      <c r="S8" s="216">
        <f>COUNTIF(Data!$H8,"*"&amp;S$1&amp;"*")</f>
        <v>0</v>
      </c>
      <c r="T8" s="216">
        <f>COUNTIF(Data!$K8,"*"&amp;T$1&amp;"*")</f>
        <v>1</v>
      </c>
      <c r="U8" t="str">
        <f t="shared" si="0"/>
        <v>0001000000000000001</v>
      </c>
      <c r="V8" s="60">
        <f>COUNTIF(U8:U41,$U8)</f>
        <v>1</v>
      </c>
    </row>
    <row r="9" spans="1:22" ht="13.95" customHeight="1" x14ac:dyDescent="0.3">
      <c r="A9" s="67" t="s">
        <v>95</v>
      </c>
      <c r="B9" s="216">
        <f>COUNTIF(Data!$H9,"*"&amp;B$1&amp;"*")</f>
        <v>1</v>
      </c>
      <c r="C9" s="216">
        <f>COUNTIF(Data!$H9,"*"&amp;C$1&amp;"*")</f>
        <v>0</v>
      </c>
      <c r="D9" s="216">
        <f>COUNTIF(Data!$H9,"*"&amp;D$1&amp;"*")</f>
        <v>0</v>
      </c>
      <c r="E9" s="216">
        <f>COUNTIF(Data!$H9,"*"&amp;E$1&amp;"*")</f>
        <v>0</v>
      </c>
      <c r="F9" s="216">
        <f>COUNTIF(Data!$H9,"*"&amp;F$1&amp;"*")</f>
        <v>0</v>
      </c>
      <c r="G9" s="216">
        <f>COUNTIF(Data!$H9,"*"&amp;G$1&amp;"*")</f>
        <v>0</v>
      </c>
      <c r="H9" s="216">
        <f>COUNTIF(Data!$H9,"*"&amp;H$1&amp;"*")</f>
        <v>1</v>
      </c>
      <c r="I9" s="216">
        <f>COUNTIF(Data!$H9,"*"&amp;I$1&amp;"*")</f>
        <v>0</v>
      </c>
      <c r="J9" s="216">
        <f>COUNTIF(Data!$H9,"*"&amp;J$1&amp;"*")</f>
        <v>0</v>
      </c>
      <c r="K9" s="216">
        <f>COUNTIF(Data!$H9,"*"&amp;K$1&amp;"*")</f>
        <v>0</v>
      </c>
      <c r="L9" s="216">
        <f>COUNTIF(Data!$H9,"*"&amp;L$1&amp;"*")</f>
        <v>1</v>
      </c>
      <c r="M9" s="216">
        <f>COUNTIF(Data!$H9,"*"&amp;M$1&amp;"*")</f>
        <v>1</v>
      </c>
      <c r="N9" s="216">
        <f>COUNTIF(Data!$H9,"*"&amp;N$1&amp;"*")</f>
        <v>0</v>
      </c>
      <c r="O9" s="216">
        <f>COUNTIF(Data!$H9,"*"&amp;O$1&amp;"*")</f>
        <v>1</v>
      </c>
      <c r="P9" s="216">
        <f>COUNTIF(Data!$H9,"*"&amp;P$1&amp;"*")</f>
        <v>0</v>
      </c>
      <c r="Q9" s="216">
        <f>COUNTIF(Data!$H9,"*"&amp;Q$1&amp;"*")</f>
        <v>0</v>
      </c>
      <c r="R9" s="216">
        <f>COUNTIF(Data!$H9,"*"&amp;R$1&amp;"*")</f>
        <v>0</v>
      </c>
      <c r="S9" s="216">
        <f>COUNTIF(Data!$H9,"*"&amp;S$1&amp;"*")</f>
        <v>0</v>
      </c>
      <c r="T9" s="216">
        <f>COUNTIF(Data!$K9,"*"&amp;T$1&amp;"*")</f>
        <v>1</v>
      </c>
      <c r="U9" t="str">
        <f t="shared" si="0"/>
        <v>1000001000110100001</v>
      </c>
      <c r="V9" s="60">
        <f>COUNTIF(U9:U42,$U9)</f>
        <v>1</v>
      </c>
    </row>
    <row r="10" spans="1:22" ht="13.95" customHeight="1" x14ac:dyDescent="0.3">
      <c r="A10" s="67" t="s">
        <v>105</v>
      </c>
      <c r="B10" s="216">
        <f>COUNTIF(Data!$H10,"*"&amp;B$1&amp;"*")</f>
        <v>1</v>
      </c>
      <c r="C10" s="216">
        <f>COUNTIF(Data!$H10,"*"&amp;C$1&amp;"*")</f>
        <v>1</v>
      </c>
      <c r="D10" s="216">
        <f>COUNTIF(Data!$H10,"*"&amp;D$1&amp;"*")</f>
        <v>0</v>
      </c>
      <c r="E10" s="216">
        <f>COUNTIF(Data!$H10,"*"&amp;E$1&amp;"*")</f>
        <v>0</v>
      </c>
      <c r="F10" s="216">
        <f>COUNTIF(Data!$H10,"*"&amp;F$1&amp;"*")</f>
        <v>0</v>
      </c>
      <c r="G10" s="216">
        <f>COUNTIF(Data!$H10,"*"&amp;G$1&amp;"*")</f>
        <v>0</v>
      </c>
      <c r="H10" s="216">
        <f>COUNTIF(Data!$H10,"*"&amp;H$1&amp;"*")</f>
        <v>0</v>
      </c>
      <c r="I10" s="216">
        <f>COUNTIF(Data!$H10,"*"&amp;I$1&amp;"*")</f>
        <v>0</v>
      </c>
      <c r="J10" s="216">
        <f>COUNTIF(Data!$H10,"*"&amp;J$1&amp;"*")</f>
        <v>1</v>
      </c>
      <c r="K10" s="216">
        <f>COUNTIF(Data!$H10,"*"&amp;K$1&amp;"*")</f>
        <v>1</v>
      </c>
      <c r="L10" s="216">
        <f>COUNTIF(Data!$H10,"*"&amp;L$1&amp;"*")</f>
        <v>0</v>
      </c>
      <c r="M10" s="216">
        <f>COUNTIF(Data!$H10,"*"&amp;M$1&amp;"*")</f>
        <v>0</v>
      </c>
      <c r="N10" s="216">
        <f>COUNTIF(Data!$H10,"*"&amp;N$1&amp;"*")</f>
        <v>0</v>
      </c>
      <c r="O10" s="216">
        <f>COUNTIF(Data!$H10,"*"&amp;O$1&amp;"*")</f>
        <v>0</v>
      </c>
      <c r="P10" s="216">
        <f>COUNTIF(Data!$H10,"*"&amp;P$1&amp;"*")</f>
        <v>0</v>
      </c>
      <c r="Q10" s="216">
        <f>COUNTIF(Data!$H10,"*"&amp;Q$1&amp;"*")</f>
        <v>0</v>
      </c>
      <c r="R10" s="216">
        <f>COUNTIF(Data!$H10,"*"&amp;R$1&amp;"*")</f>
        <v>0</v>
      </c>
      <c r="S10" s="216">
        <f>COUNTIF(Data!$H10,"*"&amp;S$1&amp;"*")</f>
        <v>0</v>
      </c>
      <c r="T10" s="216">
        <f>COUNTIF(Data!$K10,"*"&amp;T$1&amp;"*")</f>
        <v>0</v>
      </c>
      <c r="U10" t="str">
        <f t="shared" si="0"/>
        <v>1100000011000000000</v>
      </c>
      <c r="V10" s="60">
        <f>COUNTIF(U10:U43,$U10)</f>
        <v>1</v>
      </c>
    </row>
    <row r="11" spans="1:22" ht="13.95" customHeight="1" x14ac:dyDescent="0.3">
      <c r="A11" s="67" t="s">
        <v>980</v>
      </c>
      <c r="B11" s="216">
        <f>COUNTIF(Data!$H11,"*"&amp;B$1&amp;"*")</f>
        <v>1</v>
      </c>
      <c r="C11" s="216">
        <f>COUNTIF(Data!$H11,"*"&amp;C$1&amp;"*")</f>
        <v>0</v>
      </c>
      <c r="D11" s="216">
        <f>COUNTIF(Data!$H11,"*"&amp;D$1&amp;"*")</f>
        <v>0</v>
      </c>
      <c r="E11" s="216">
        <f>COUNTIF(Data!$H11,"*"&amp;E$1&amp;"*")</f>
        <v>0</v>
      </c>
      <c r="F11" s="216">
        <f>COUNTIF(Data!$H11,"*"&amp;F$1&amp;"*")</f>
        <v>0</v>
      </c>
      <c r="G11" s="216">
        <f>COUNTIF(Data!$H11,"*"&amp;G$1&amp;"*")</f>
        <v>0</v>
      </c>
      <c r="H11" s="216">
        <f>COUNTIF(Data!$H11,"*"&amp;H$1&amp;"*")</f>
        <v>1</v>
      </c>
      <c r="I11" s="216">
        <f>COUNTIF(Data!$H11,"*"&amp;I$1&amp;"*")</f>
        <v>0</v>
      </c>
      <c r="J11" s="216">
        <f>COUNTIF(Data!$H11,"*"&amp;J$1&amp;"*")</f>
        <v>1</v>
      </c>
      <c r="K11" s="216">
        <f>COUNTIF(Data!$H11,"*"&amp;K$1&amp;"*")</f>
        <v>0</v>
      </c>
      <c r="L11" s="216">
        <f>COUNTIF(Data!$H11,"*"&amp;L$1&amp;"*")</f>
        <v>1</v>
      </c>
      <c r="M11" s="216">
        <f>COUNTIF(Data!$H11,"*"&amp;M$1&amp;"*")</f>
        <v>0</v>
      </c>
      <c r="N11" s="216">
        <f>COUNTIF(Data!$H11,"*"&amp;N$1&amp;"*")</f>
        <v>0</v>
      </c>
      <c r="O11" s="216">
        <f>COUNTIF(Data!$H11,"*"&amp;O$1&amp;"*")</f>
        <v>1</v>
      </c>
      <c r="P11" s="216">
        <f>COUNTIF(Data!$H11,"*"&amp;P$1&amp;"*")</f>
        <v>0</v>
      </c>
      <c r="Q11" s="216">
        <f>COUNTIF(Data!$H11,"*"&amp;Q$1&amp;"*")</f>
        <v>0</v>
      </c>
      <c r="R11" s="216">
        <f>COUNTIF(Data!$H11,"*"&amp;R$1&amp;"*")</f>
        <v>0</v>
      </c>
      <c r="S11" s="216">
        <f>COUNTIF(Data!$H11,"*"&amp;S$1&amp;"*")</f>
        <v>0</v>
      </c>
      <c r="T11" s="216">
        <f>COUNTIF(Data!$K11,"*"&amp;T$1&amp;"*")</f>
        <v>0</v>
      </c>
      <c r="U11" t="str">
        <f t="shared" si="0"/>
        <v>1000001010100100000</v>
      </c>
      <c r="V11" s="60">
        <f>COUNTIF(U11:U44,$U11)</f>
        <v>4</v>
      </c>
    </row>
    <row r="12" spans="1:22" ht="13.95" customHeight="1" x14ac:dyDescent="0.3">
      <c r="A12" s="67" t="s">
        <v>124</v>
      </c>
      <c r="B12" s="216">
        <f>COUNTIF(Data!$H12,"*"&amp;B$1&amp;"*")</f>
        <v>0</v>
      </c>
      <c r="C12" s="216">
        <f>COUNTIF(Data!$H12,"*"&amp;C$1&amp;"*")</f>
        <v>1</v>
      </c>
      <c r="D12" s="216">
        <f>COUNTIF(Data!$H12,"*"&amp;D$1&amp;"*")</f>
        <v>0</v>
      </c>
      <c r="E12" s="216">
        <f>COUNTIF(Data!$H12,"*"&amp;E$1&amp;"*")</f>
        <v>0</v>
      </c>
      <c r="F12" s="216">
        <f>COUNTIF(Data!$H12,"*"&amp;F$1&amp;"*")</f>
        <v>0</v>
      </c>
      <c r="G12" s="216">
        <f>COUNTIF(Data!$H12,"*"&amp;G$1&amp;"*")</f>
        <v>0</v>
      </c>
      <c r="H12" s="216">
        <f>COUNTIF(Data!$H12,"*"&amp;H$1&amp;"*")</f>
        <v>0</v>
      </c>
      <c r="I12" s="216">
        <f>COUNTIF(Data!$H12,"*"&amp;I$1&amp;"*")</f>
        <v>0</v>
      </c>
      <c r="J12" s="216">
        <f>COUNTIF(Data!$H12,"*"&amp;J$1&amp;"*")</f>
        <v>0</v>
      </c>
      <c r="K12" s="216">
        <f>COUNTIF(Data!$H12,"*"&amp;K$1&amp;"*")</f>
        <v>1</v>
      </c>
      <c r="L12" s="216">
        <f>COUNTIF(Data!$H12,"*"&amp;L$1&amp;"*")</f>
        <v>0</v>
      </c>
      <c r="M12" s="216">
        <f>COUNTIF(Data!$H12,"*"&amp;M$1&amp;"*")</f>
        <v>0</v>
      </c>
      <c r="N12" s="216">
        <f>COUNTIF(Data!$H12,"*"&amp;N$1&amp;"*")</f>
        <v>0</v>
      </c>
      <c r="O12" s="216">
        <f>COUNTIF(Data!$H12,"*"&amp;O$1&amp;"*")</f>
        <v>0</v>
      </c>
      <c r="P12" s="216">
        <f>COUNTIF(Data!$H12,"*"&amp;P$1&amp;"*")</f>
        <v>0</v>
      </c>
      <c r="Q12" s="216">
        <f>COUNTIF(Data!$H12,"*"&amp;Q$1&amp;"*")</f>
        <v>0</v>
      </c>
      <c r="R12" s="216">
        <f>COUNTIF(Data!$H12,"*"&amp;R$1&amp;"*")</f>
        <v>0</v>
      </c>
      <c r="S12" s="216">
        <f>COUNTIF(Data!$H12,"*"&amp;S$1&amp;"*")</f>
        <v>0</v>
      </c>
      <c r="T12" s="216">
        <f>COUNTIF(Data!$K12,"*"&amp;T$1&amp;"*")</f>
        <v>0</v>
      </c>
      <c r="U12" t="str">
        <f t="shared" si="0"/>
        <v>0100000001000000000</v>
      </c>
      <c r="V12" s="60">
        <f>COUNTIF(U12:U45,$U12)</f>
        <v>1</v>
      </c>
    </row>
    <row r="13" spans="1:22" ht="13.95" customHeight="1" x14ac:dyDescent="0.3">
      <c r="A13" s="67" t="s">
        <v>981</v>
      </c>
      <c r="B13" s="216">
        <f>COUNTIF(Data!$H13,"*"&amp;B$1&amp;"*")</f>
        <v>0</v>
      </c>
      <c r="C13" s="216">
        <f>COUNTIF(Data!$H13,"*"&amp;C$1&amp;"*")</f>
        <v>0</v>
      </c>
      <c r="D13" s="216">
        <f>COUNTIF(Data!$H13,"*"&amp;D$1&amp;"*")</f>
        <v>0</v>
      </c>
      <c r="E13" s="216">
        <f>COUNTIF(Data!$H13,"*"&amp;E$1&amp;"*")</f>
        <v>0</v>
      </c>
      <c r="F13" s="216">
        <f>COUNTIF(Data!$H13,"*"&amp;F$1&amp;"*")</f>
        <v>1</v>
      </c>
      <c r="G13" s="216">
        <f>COUNTIF(Data!$H13,"*"&amp;G$1&amp;"*")</f>
        <v>0</v>
      </c>
      <c r="H13" s="216">
        <f>COUNTIF(Data!$H13,"*"&amp;H$1&amp;"*")</f>
        <v>0</v>
      </c>
      <c r="I13" s="216">
        <f>COUNTIF(Data!$H13,"*"&amp;I$1&amp;"*")</f>
        <v>0</v>
      </c>
      <c r="J13" s="216">
        <f>COUNTIF(Data!$H13,"*"&amp;J$1&amp;"*")</f>
        <v>0</v>
      </c>
      <c r="K13" s="216">
        <f>COUNTIF(Data!$H13,"*"&amp;K$1&amp;"*")</f>
        <v>0</v>
      </c>
      <c r="L13" s="216">
        <f>COUNTIF(Data!$H13,"*"&amp;L$1&amp;"*")</f>
        <v>0</v>
      </c>
      <c r="M13" s="216">
        <f>COUNTIF(Data!$H13,"*"&amp;M$1&amp;"*")</f>
        <v>0</v>
      </c>
      <c r="N13" s="216">
        <f>COUNTIF(Data!$H13,"*"&amp;N$1&amp;"*")</f>
        <v>0</v>
      </c>
      <c r="O13" s="216">
        <f>COUNTIF(Data!$H13,"*"&amp;O$1&amp;"*")</f>
        <v>0</v>
      </c>
      <c r="P13" s="216">
        <f>COUNTIF(Data!$H13,"*"&amp;P$1&amp;"*")</f>
        <v>0</v>
      </c>
      <c r="Q13" s="216">
        <f>COUNTIF(Data!$H13,"*"&amp;Q$1&amp;"*")</f>
        <v>0</v>
      </c>
      <c r="R13" s="216">
        <f>COUNTIF(Data!$H13,"*"&amp;R$1&amp;"*")</f>
        <v>0</v>
      </c>
      <c r="S13" s="216">
        <f>COUNTIF(Data!$H13,"*"&amp;S$1&amp;"*")</f>
        <v>0</v>
      </c>
      <c r="T13" s="216">
        <f>COUNTIF(Data!$K13,"*"&amp;T$1&amp;"*")</f>
        <v>1</v>
      </c>
      <c r="U13" t="str">
        <f t="shared" si="0"/>
        <v>0000100000000000001</v>
      </c>
      <c r="V13" s="60">
        <f>COUNTIF(U13:U46,$U13)</f>
        <v>2</v>
      </c>
    </row>
    <row r="14" spans="1:22" ht="13.95" customHeight="1" x14ac:dyDescent="0.3">
      <c r="A14" s="67" t="s">
        <v>982</v>
      </c>
      <c r="B14" s="216">
        <f>COUNTIF(Data!$H14,"*"&amp;B$1&amp;"*")</f>
        <v>1</v>
      </c>
      <c r="C14" s="216">
        <f>COUNTIF(Data!$H14,"*"&amp;C$1&amp;"*")</f>
        <v>0</v>
      </c>
      <c r="D14" s="216">
        <f>COUNTIF(Data!$H14,"*"&amp;D$1&amp;"*")</f>
        <v>0</v>
      </c>
      <c r="E14" s="216">
        <f>COUNTIF(Data!$H14,"*"&amp;E$1&amp;"*")</f>
        <v>0</v>
      </c>
      <c r="F14" s="216">
        <f>COUNTIF(Data!$H14,"*"&amp;F$1&amp;"*")</f>
        <v>1</v>
      </c>
      <c r="G14" s="216">
        <f>COUNTIF(Data!$H14,"*"&amp;G$1&amp;"*")</f>
        <v>0</v>
      </c>
      <c r="H14" s="216">
        <f>COUNTIF(Data!$H14,"*"&amp;H$1&amp;"*")</f>
        <v>1</v>
      </c>
      <c r="I14" s="216">
        <f>COUNTIF(Data!$H14,"*"&amp;I$1&amp;"*")</f>
        <v>0</v>
      </c>
      <c r="J14" s="216">
        <f>COUNTIF(Data!$H14,"*"&amp;J$1&amp;"*")</f>
        <v>0</v>
      </c>
      <c r="K14" s="216">
        <f>COUNTIF(Data!$H14,"*"&amp;K$1&amp;"*")</f>
        <v>0</v>
      </c>
      <c r="L14" s="216">
        <f>COUNTIF(Data!$H14,"*"&amp;L$1&amp;"*")</f>
        <v>0</v>
      </c>
      <c r="M14" s="216">
        <f>COUNTIF(Data!$H14,"*"&amp;M$1&amp;"*")</f>
        <v>0</v>
      </c>
      <c r="N14" s="216">
        <f>COUNTIF(Data!$H14,"*"&amp;N$1&amp;"*")</f>
        <v>1</v>
      </c>
      <c r="O14" s="216">
        <f>COUNTIF(Data!$H14,"*"&amp;O$1&amp;"*")</f>
        <v>0</v>
      </c>
      <c r="P14" s="216">
        <f>COUNTIF(Data!$H14,"*"&amp;P$1&amp;"*")</f>
        <v>0</v>
      </c>
      <c r="Q14" s="216">
        <f>COUNTIF(Data!$H14,"*"&amp;Q$1&amp;"*")</f>
        <v>0</v>
      </c>
      <c r="R14" s="216">
        <f>COUNTIF(Data!$H14,"*"&amp;R$1&amp;"*")</f>
        <v>0</v>
      </c>
      <c r="S14" s="216">
        <f>COUNTIF(Data!$H14,"*"&amp;S$1&amp;"*")</f>
        <v>0</v>
      </c>
      <c r="T14" s="216">
        <f>COUNTIF(Data!$K14,"*"&amp;T$1&amp;"*")</f>
        <v>1</v>
      </c>
      <c r="U14" t="str">
        <f t="shared" si="0"/>
        <v>1000101000001000001</v>
      </c>
      <c r="V14" s="60">
        <f>COUNTIF(U14:U47,$U14)</f>
        <v>1</v>
      </c>
    </row>
    <row r="15" spans="1:22" ht="13.95" customHeight="1" x14ac:dyDescent="0.3">
      <c r="A15" s="67" t="s">
        <v>151</v>
      </c>
      <c r="B15" s="216">
        <f>COUNTIF(Data!$H15,"*"&amp;B$1&amp;"*")</f>
        <v>1</v>
      </c>
      <c r="C15" s="216">
        <f>COUNTIF(Data!$H15,"*"&amp;C$1&amp;"*")</f>
        <v>0</v>
      </c>
      <c r="D15" s="216">
        <f>COUNTIF(Data!$H15,"*"&amp;D$1&amp;"*")</f>
        <v>1</v>
      </c>
      <c r="E15" s="216">
        <f>COUNTIF(Data!$H15,"*"&amp;E$1&amp;"*")</f>
        <v>0</v>
      </c>
      <c r="F15" s="216">
        <f>COUNTIF(Data!$H15,"*"&amp;F$1&amp;"*")</f>
        <v>0</v>
      </c>
      <c r="G15" s="216">
        <f>COUNTIF(Data!$H15,"*"&amp;G$1&amp;"*")</f>
        <v>1</v>
      </c>
      <c r="H15" s="216">
        <f>COUNTIF(Data!$H15,"*"&amp;H$1&amp;"*")</f>
        <v>0</v>
      </c>
      <c r="I15" s="216">
        <f>COUNTIF(Data!$H15,"*"&amp;I$1&amp;"*")</f>
        <v>0</v>
      </c>
      <c r="J15" s="216">
        <f>COUNTIF(Data!$H15,"*"&amp;J$1&amp;"*")</f>
        <v>0</v>
      </c>
      <c r="K15" s="216">
        <f>COUNTIF(Data!$H15,"*"&amp;K$1&amp;"*")</f>
        <v>0</v>
      </c>
      <c r="L15" s="216">
        <f>COUNTIF(Data!$H15,"*"&amp;L$1&amp;"*")</f>
        <v>0</v>
      </c>
      <c r="M15" s="216">
        <f>COUNTIF(Data!$H15,"*"&amp;M$1&amp;"*")</f>
        <v>0</v>
      </c>
      <c r="N15" s="216">
        <f>COUNTIF(Data!$H15,"*"&amp;N$1&amp;"*")</f>
        <v>0</v>
      </c>
      <c r="O15" s="216">
        <f>COUNTIF(Data!$H15,"*"&amp;O$1&amp;"*")</f>
        <v>1</v>
      </c>
      <c r="P15" s="216">
        <f>COUNTIF(Data!$H15,"*"&amp;P$1&amp;"*")</f>
        <v>0</v>
      </c>
      <c r="Q15" s="216">
        <f>COUNTIF(Data!$H15,"*"&amp;Q$1&amp;"*")</f>
        <v>0</v>
      </c>
      <c r="R15" s="216">
        <f>COUNTIF(Data!$H15,"*"&amp;R$1&amp;"*")</f>
        <v>0</v>
      </c>
      <c r="S15" s="216">
        <f>COUNTIF(Data!$H15,"*"&amp;S$1&amp;"*")</f>
        <v>0</v>
      </c>
      <c r="T15" s="216">
        <f>COUNTIF(Data!$K15,"*"&amp;T$1&amp;"*")</f>
        <v>0</v>
      </c>
      <c r="U15" t="str">
        <f t="shared" si="0"/>
        <v>1010010000000100000</v>
      </c>
      <c r="V15" s="60">
        <f>COUNTIF(U15:U48,$U15)</f>
        <v>1</v>
      </c>
    </row>
    <row r="16" spans="1:22" ht="13.95" customHeight="1" x14ac:dyDescent="0.3">
      <c r="A16" s="67" t="s">
        <v>983</v>
      </c>
      <c r="B16" s="216">
        <f>COUNTIF(Data!$H16,"*"&amp;B$1&amp;"*")</f>
        <v>1</v>
      </c>
      <c r="C16" s="216">
        <f>COUNTIF(Data!$H16,"*"&amp;C$1&amp;"*")</f>
        <v>0</v>
      </c>
      <c r="D16" s="216">
        <f>COUNTIF(Data!$H16,"*"&amp;D$1&amp;"*")</f>
        <v>0</v>
      </c>
      <c r="E16" s="216">
        <f>COUNTIF(Data!$H16,"*"&amp;E$1&amp;"*")</f>
        <v>0</v>
      </c>
      <c r="F16" s="216">
        <f>COUNTIF(Data!$H16,"*"&amp;F$1&amp;"*")</f>
        <v>0</v>
      </c>
      <c r="G16" s="216">
        <f>COUNTIF(Data!$H16,"*"&amp;G$1&amp;"*")</f>
        <v>0</v>
      </c>
      <c r="H16" s="216">
        <f>COUNTIF(Data!$H16,"*"&amp;H$1&amp;"*")</f>
        <v>1</v>
      </c>
      <c r="I16" s="216">
        <f>COUNTIF(Data!$H16,"*"&amp;I$1&amp;"*")</f>
        <v>0</v>
      </c>
      <c r="J16" s="216">
        <f>COUNTIF(Data!$H16,"*"&amp;J$1&amp;"*")</f>
        <v>1</v>
      </c>
      <c r="K16" s="216">
        <f>COUNTIF(Data!$H16,"*"&amp;K$1&amp;"*")</f>
        <v>0</v>
      </c>
      <c r="L16" s="216">
        <f>COUNTIF(Data!$H16,"*"&amp;L$1&amp;"*")</f>
        <v>1</v>
      </c>
      <c r="M16" s="216">
        <f>COUNTIF(Data!$H16,"*"&amp;M$1&amp;"*")</f>
        <v>0</v>
      </c>
      <c r="N16" s="216">
        <f>COUNTIF(Data!$H16,"*"&amp;N$1&amp;"*")</f>
        <v>1</v>
      </c>
      <c r="O16" s="216">
        <f>COUNTIF(Data!$H16,"*"&amp;O$1&amp;"*")</f>
        <v>0</v>
      </c>
      <c r="P16" s="216">
        <f>COUNTIF(Data!$H16,"*"&amp;P$1&amp;"*")</f>
        <v>0</v>
      </c>
      <c r="Q16" s="216">
        <f>COUNTIF(Data!$H16,"*"&amp;Q$1&amp;"*")</f>
        <v>0</v>
      </c>
      <c r="R16" s="216">
        <f>COUNTIF(Data!$H16,"*"&amp;R$1&amp;"*")</f>
        <v>0</v>
      </c>
      <c r="S16" s="216">
        <f>COUNTIF(Data!$H16,"*"&amp;S$1&amp;"*")</f>
        <v>0</v>
      </c>
      <c r="T16" s="216">
        <f>COUNTIF(Data!$K16,"*"&amp;T$1&amp;"*")</f>
        <v>1</v>
      </c>
      <c r="U16" t="str">
        <f t="shared" si="0"/>
        <v>1000001010101000001</v>
      </c>
      <c r="V16" s="60">
        <f>COUNTIF(U16:U49,$U16)</f>
        <v>1</v>
      </c>
    </row>
    <row r="17" spans="1:22" ht="13.95" customHeight="1" x14ac:dyDescent="0.3">
      <c r="A17" s="67" t="s">
        <v>169</v>
      </c>
      <c r="B17" s="216">
        <f>COUNTIF(Data!$H17,"*"&amp;B$1&amp;"*")</f>
        <v>1</v>
      </c>
      <c r="C17" s="216">
        <f>COUNTIF(Data!$H17,"*"&amp;C$1&amp;"*")</f>
        <v>0</v>
      </c>
      <c r="D17" s="216">
        <f>COUNTIF(Data!$H17,"*"&amp;D$1&amp;"*")</f>
        <v>0</v>
      </c>
      <c r="E17" s="216">
        <f>COUNTIF(Data!$H17,"*"&amp;E$1&amp;"*")</f>
        <v>0</v>
      </c>
      <c r="F17" s="216">
        <f>COUNTIF(Data!$H17,"*"&amp;F$1&amp;"*")</f>
        <v>1</v>
      </c>
      <c r="G17" s="216">
        <f>COUNTIF(Data!$H17,"*"&amp;G$1&amp;"*")</f>
        <v>0</v>
      </c>
      <c r="H17" s="216">
        <f>COUNTIF(Data!$H17,"*"&amp;H$1&amp;"*")</f>
        <v>1</v>
      </c>
      <c r="I17" s="216">
        <f>COUNTIF(Data!$H17,"*"&amp;I$1&amp;"*")</f>
        <v>0</v>
      </c>
      <c r="J17" s="216">
        <f>COUNTIF(Data!$H17,"*"&amp;J$1&amp;"*")</f>
        <v>1</v>
      </c>
      <c r="K17" s="216">
        <f>COUNTIF(Data!$H17,"*"&amp;K$1&amp;"*")</f>
        <v>0</v>
      </c>
      <c r="L17" s="216">
        <f>COUNTIF(Data!$H17,"*"&amp;L$1&amp;"*")</f>
        <v>0</v>
      </c>
      <c r="M17" s="216">
        <f>COUNTIF(Data!$H17,"*"&amp;M$1&amp;"*")</f>
        <v>0</v>
      </c>
      <c r="N17" s="216">
        <f>COUNTIF(Data!$H17,"*"&amp;N$1&amp;"*")</f>
        <v>0</v>
      </c>
      <c r="O17" s="216">
        <f>COUNTIF(Data!$H17,"*"&amp;O$1&amp;"*")</f>
        <v>1</v>
      </c>
      <c r="P17" s="216">
        <f>COUNTIF(Data!$H17,"*"&amp;P$1&amp;"*")</f>
        <v>0</v>
      </c>
      <c r="Q17" s="216">
        <f>COUNTIF(Data!$H17,"*"&amp;Q$1&amp;"*")</f>
        <v>0</v>
      </c>
      <c r="R17" s="216">
        <f>COUNTIF(Data!$H17,"*"&amp;R$1&amp;"*")</f>
        <v>0</v>
      </c>
      <c r="S17" s="216">
        <f>COUNTIF(Data!$H17,"*"&amp;S$1&amp;"*")</f>
        <v>0</v>
      </c>
      <c r="T17" s="216">
        <f>COUNTIF(Data!$K17,"*"&amp;T$1&amp;"*")</f>
        <v>1</v>
      </c>
      <c r="U17" t="str">
        <f t="shared" si="0"/>
        <v>1000101010000100001</v>
      </c>
      <c r="V17" s="60">
        <f>COUNTIF(U17:U50,$U17)</f>
        <v>1</v>
      </c>
    </row>
    <row r="18" spans="1:22" ht="13.95" customHeight="1" x14ac:dyDescent="0.3">
      <c r="A18" s="249" t="s">
        <v>179</v>
      </c>
      <c r="B18" s="216">
        <f>COUNTIF(Data!$H18,"*"&amp;B$1&amp;"*")</f>
        <v>1</v>
      </c>
      <c r="C18" s="216">
        <f>COUNTIF(Data!$H18,"*"&amp;C$1&amp;"*")</f>
        <v>0</v>
      </c>
      <c r="D18" s="216">
        <f>COUNTIF(Data!$H18,"*"&amp;D$1&amp;"*")</f>
        <v>0</v>
      </c>
      <c r="E18" s="216">
        <f>COUNTIF(Data!$H18,"*"&amp;E$1&amp;"*")</f>
        <v>0</v>
      </c>
      <c r="F18" s="216">
        <f>COUNTIF(Data!$H18,"*"&amp;F$1&amp;"*")</f>
        <v>0</v>
      </c>
      <c r="G18" s="216">
        <f>COUNTIF(Data!$H18,"*"&amp;G$1&amp;"*")</f>
        <v>0</v>
      </c>
      <c r="H18" s="216">
        <f>COUNTIF(Data!$H18,"*"&amp;H$1&amp;"*")</f>
        <v>0</v>
      </c>
      <c r="I18" s="216">
        <f>COUNTIF(Data!$H18,"*"&amp;I$1&amp;"*")</f>
        <v>0</v>
      </c>
      <c r="J18" s="216">
        <f>COUNTIF(Data!$H18,"*"&amp;J$1&amp;"*")</f>
        <v>0</v>
      </c>
      <c r="K18" s="216">
        <f>COUNTIF(Data!$H18,"*"&amp;K$1&amp;"*")</f>
        <v>0</v>
      </c>
      <c r="L18" s="216">
        <f>COUNTIF(Data!$H18,"*"&amp;L$1&amp;"*")</f>
        <v>0</v>
      </c>
      <c r="M18" s="216">
        <f>COUNTIF(Data!$H18,"*"&amp;M$1&amp;"*")</f>
        <v>0</v>
      </c>
      <c r="N18" s="216">
        <f>COUNTIF(Data!$H18,"*"&amp;N$1&amp;"*")</f>
        <v>0</v>
      </c>
      <c r="O18" s="216">
        <f>COUNTIF(Data!$H18,"*"&amp;O$1&amp;"*")</f>
        <v>1</v>
      </c>
      <c r="P18" s="216">
        <f>COUNTIF(Data!$H18,"*"&amp;P$1&amp;"*")</f>
        <v>0</v>
      </c>
      <c r="Q18" s="216">
        <f>COUNTIF(Data!$H18,"*"&amp;Q$1&amp;"*")</f>
        <v>0</v>
      </c>
      <c r="R18" s="216">
        <f>COUNTIF(Data!$H18,"*"&amp;R$1&amp;"*")</f>
        <v>0</v>
      </c>
      <c r="S18" s="216">
        <f>COUNTIF(Data!$H18,"*"&amp;S$1&amp;"*")</f>
        <v>0</v>
      </c>
      <c r="T18" s="216">
        <f>COUNTIF(Data!$K18,"*"&amp;T$1&amp;"*")</f>
        <v>1</v>
      </c>
      <c r="U18" t="str">
        <f t="shared" si="0"/>
        <v>1000000000000100001</v>
      </c>
      <c r="V18" s="60">
        <f>COUNTIF(U18:U51,$U18)</f>
        <v>1</v>
      </c>
    </row>
    <row r="19" spans="1:22" ht="13.95" customHeight="1" x14ac:dyDescent="0.3">
      <c r="A19" s="249" t="s">
        <v>190</v>
      </c>
      <c r="B19" s="216">
        <f>COUNTIF(Data!$H19,"*"&amp;B$1&amp;"*")</f>
        <v>1</v>
      </c>
      <c r="C19" s="216">
        <f>COUNTIF(Data!$H19,"*"&amp;C$1&amp;"*")</f>
        <v>0</v>
      </c>
      <c r="D19" s="216">
        <f>COUNTIF(Data!$H19,"*"&amp;D$1&amp;"*")</f>
        <v>0</v>
      </c>
      <c r="E19" s="216">
        <f>COUNTIF(Data!$H19,"*"&amp;E$1&amp;"*")</f>
        <v>0</v>
      </c>
      <c r="F19" s="216">
        <f>COUNTIF(Data!$H19,"*"&amp;F$1&amp;"*")</f>
        <v>0</v>
      </c>
      <c r="G19" s="216">
        <f>COUNTIF(Data!$H19,"*"&amp;G$1&amp;"*")</f>
        <v>0</v>
      </c>
      <c r="H19" s="216">
        <f>COUNTIF(Data!$H19,"*"&amp;H$1&amp;"*")</f>
        <v>1</v>
      </c>
      <c r="I19" s="216">
        <f>COUNTIF(Data!$H19,"*"&amp;I$1&amp;"*")</f>
        <v>0</v>
      </c>
      <c r="J19" s="216">
        <f>COUNTIF(Data!$H19,"*"&amp;J$1&amp;"*")</f>
        <v>1</v>
      </c>
      <c r="K19" s="216">
        <f>COUNTIF(Data!$H19,"*"&amp;K$1&amp;"*")</f>
        <v>0</v>
      </c>
      <c r="L19" s="216">
        <f>COUNTIF(Data!$H19,"*"&amp;L$1&amp;"*")</f>
        <v>1</v>
      </c>
      <c r="M19" s="216">
        <f>COUNTIF(Data!$H19,"*"&amp;M$1&amp;"*")</f>
        <v>0</v>
      </c>
      <c r="N19" s="216">
        <f>COUNTIF(Data!$H19,"*"&amp;N$1&amp;"*")</f>
        <v>0</v>
      </c>
      <c r="O19" s="216">
        <f>COUNTIF(Data!$H19,"*"&amp;O$1&amp;"*")</f>
        <v>1</v>
      </c>
      <c r="P19" s="216">
        <f>COUNTIF(Data!$H19,"*"&amp;P$1&amp;"*")</f>
        <v>0</v>
      </c>
      <c r="Q19" s="216">
        <f>COUNTIF(Data!$H19,"*"&amp;Q$1&amp;"*")</f>
        <v>0</v>
      </c>
      <c r="R19" s="216">
        <f>COUNTIF(Data!$H19,"*"&amp;R$1&amp;"*")</f>
        <v>0</v>
      </c>
      <c r="S19" s="216">
        <f>COUNTIF(Data!$H19,"*"&amp;S$1&amp;"*")</f>
        <v>0</v>
      </c>
      <c r="T19" s="216">
        <f>COUNTIF(Data!$K19,"*"&amp;T$1&amp;"*")</f>
        <v>0</v>
      </c>
      <c r="U19" t="str">
        <f t="shared" si="0"/>
        <v>1000001010100100000</v>
      </c>
      <c r="V19" s="60">
        <f>COUNTIF(U19:U52,$U19)</f>
        <v>3</v>
      </c>
    </row>
    <row r="20" spans="1:22" ht="13.95" customHeight="1" x14ac:dyDescent="0.3">
      <c r="A20" s="249" t="s">
        <v>984</v>
      </c>
      <c r="B20" s="216">
        <f>COUNTIF(Data!$H20,"*"&amp;B$1&amp;"*")</f>
        <v>1</v>
      </c>
      <c r="C20" s="216">
        <f>COUNTIF(Data!$H20,"*"&amp;C$1&amp;"*")</f>
        <v>0</v>
      </c>
      <c r="D20" s="216">
        <f>COUNTIF(Data!$H20,"*"&amp;D$1&amp;"*")</f>
        <v>0</v>
      </c>
      <c r="E20" s="216">
        <f>COUNTIF(Data!$H20,"*"&amp;E$1&amp;"*")</f>
        <v>0</v>
      </c>
      <c r="F20" s="216">
        <f>COUNTIF(Data!$H20,"*"&amp;F$1&amp;"*")</f>
        <v>0</v>
      </c>
      <c r="G20" s="216">
        <f>COUNTIF(Data!$H20,"*"&amp;G$1&amp;"*")</f>
        <v>0</v>
      </c>
      <c r="H20" s="216">
        <f>COUNTIF(Data!$H20,"*"&amp;H$1&amp;"*")</f>
        <v>1</v>
      </c>
      <c r="I20" s="216">
        <f>COUNTIF(Data!$H20,"*"&amp;I$1&amp;"*")</f>
        <v>0</v>
      </c>
      <c r="J20" s="216">
        <f>COUNTIF(Data!$H20,"*"&amp;J$1&amp;"*")</f>
        <v>1</v>
      </c>
      <c r="K20" s="216">
        <f>COUNTIF(Data!$H20,"*"&amp;K$1&amp;"*")</f>
        <v>0</v>
      </c>
      <c r="L20" s="216">
        <f>COUNTIF(Data!$H20,"*"&amp;L$1&amp;"*")</f>
        <v>1</v>
      </c>
      <c r="M20" s="216">
        <f>COUNTIF(Data!$H20,"*"&amp;M$1&amp;"*")</f>
        <v>0</v>
      </c>
      <c r="N20" s="216">
        <f>COUNTIF(Data!$H20,"*"&amp;N$1&amp;"*")</f>
        <v>0</v>
      </c>
      <c r="O20" s="216">
        <f>COUNTIF(Data!$H20,"*"&amp;O$1&amp;"*")</f>
        <v>1</v>
      </c>
      <c r="P20" s="216">
        <f>COUNTIF(Data!$H20,"*"&amp;P$1&amp;"*")</f>
        <v>0</v>
      </c>
      <c r="Q20" s="216">
        <f>COUNTIF(Data!$H20,"*"&amp;Q$1&amp;"*")</f>
        <v>0</v>
      </c>
      <c r="R20" s="216">
        <f>COUNTIF(Data!$H20,"*"&amp;R$1&amp;"*")</f>
        <v>0</v>
      </c>
      <c r="S20" s="216">
        <f>COUNTIF(Data!$H20,"*"&amp;S$1&amp;"*")</f>
        <v>0</v>
      </c>
      <c r="T20" s="216">
        <f>COUNTIF(Data!$K20,"*"&amp;T$1&amp;"*")</f>
        <v>0</v>
      </c>
      <c r="U20" t="str">
        <f t="shared" si="0"/>
        <v>1000001010100100000</v>
      </c>
      <c r="V20" s="60">
        <f>COUNTIF(U20:U53,$U20)</f>
        <v>2</v>
      </c>
    </row>
    <row r="21" spans="1:22" ht="13.95" customHeight="1" x14ac:dyDescent="0.3">
      <c r="A21" s="249" t="s">
        <v>206</v>
      </c>
      <c r="B21" s="216">
        <f>COUNTIF(Data!$H21,"*"&amp;B$1&amp;"*")</f>
        <v>0</v>
      </c>
      <c r="C21" s="216">
        <f>COUNTIF(Data!$H21,"*"&amp;C$1&amp;"*")</f>
        <v>0</v>
      </c>
      <c r="D21" s="216">
        <f>COUNTIF(Data!$H21,"*"&amp;D$1&amp;"*")</f>
        <v>0</v>
      </c>
      <c r="E21" s="216">
        <f>COUNTIF(Data!$H21,"*"&amp;E$1&amp;"*")</f>
        <v>0</v>
      </c>
      <c r="F21" s="216">
        <f>COUNTIF(Data!$H21,"*"&amp;F$1&amp;"*")</f>
        <v>0</v>
      </c>
      <c r="G21" s="216">
        <f>COUNTIF(Data!$H21,"*"&amp;G$1&amp;"*")</f>
        <v>1</v>
      </c>
      <c r="H21" s="216">
        <f>COUNTIF(Data!$H21,"*"&amp;H$1&amp;"*")</f>
        <v>0</v>
      </c>
      <c r="I21" s="216">
        <f>COUNTIF(Data!$H21,"*"&amp;I$1&amp;"*")</f>
        <v>0</v>
      </c>
      <c r="J21" s="216">
        <f>COUNTIF(Data!$H21,"*"&amp;J$1&amp;"*")</f>
        <v>0</v>
      </c>
      <c r="K21" s="216">
        <f>COUNTIF(Data!$H21,"*"&amp;K$1&amp;"*")</f>
        <v>0</v>
      </c>
      <c r="L21" s="216">
        <f>COUNTIF(Data!$H21,"*"&amp;L$1&amp;"*")</f>
        <v>0</v>
      </c>
      <c r="M21" s="216">
        <f>COUNTIF(Data!$H21,"*"&amp;M$1&amp;"*")</f>
        <v>0</v>
      </c>
      <c r="N21" s="216">
        <f>COUNTIF(Data!$H21,"*"&amp;N$1&amp;"*")</f>
        <v>0</v>
      </c>
      <c r="O21" s="216">
        <f>COUNTIF(Data!$H21,"*"&amp;O$1&amp;"*")</f>
        <v>0</v>
      </c>
      <c r="P21" s="216">
        <f>COUNTIF(Data!$H21,"*"&amp;P$1&amp;"*")</f>
        <v>0</v>
      </c>
      <c r="Q21" s="216">
        <f>COUNTIF(Data!$H21,"*"&amp;Q$1&amp;"*")</f>
        <v>0</v>
      </c>
      <c r="R21" s="216">
        <f>COUNTIF(Data!$H21,"*"&amp;R$1&amp;"*")</f>
        <v>0</v>
      </c>
      <c r="S21" s="216">
        <f>COUNTIF(Data!$H21,"*"&amp;S$1&amp;"*")</f>
        <v>0</v>
      </c>
      <c r="T21" s="216">
        <f>COUNTIF(Data!$K21,"*"&amp;T$1&amp;"*")</f>
        <v>1</v>
      </c>
      <c r="U21" t="str">
        <f t="shared" si="0"/>
        <v>0000010000000000001</v>
      </c>
      <c r="V21" s="60">
        <f>COUNTIF(U21:U54,$U21)</f>
        <v>1</v>
      </c>
    </row>
    <row r="22" spans="1:22" ht="13.95" customHeight="1" x14ac:dyDescent="0.3">
      <c r="A22" s="249" t="s">
        <v>985</v>
      </c>
      <c r="B22" s="216">
        <f>COUNTIF(Data!$H22,"*"&amp;B$1&amp;"*")</f>
        <v>1</v>
      </c>
      <c r="C22" s="216">
        <f>COUNTIF(Data!$H22,"*"&amp;C$1&amp;"*")</f>
        <v>0</v>
      </c>
      <c r="D22" s="216">
        <f>COUNTIF(Data!$H22,"*"&amp;D$1&amp;"*")</f>
        <v>0</v>
      </c>
      <c r="E22" s="216">
        <f>COUNTIF(Data!$H22,"*"&amp;E$1&amp;"*")</f>
        <v>0</v>
      </c>
      <c r="F22" s="216">
        <f>COUNTIF(Data!$H22,"*"&amp;F$1&amp;"*")</f>
        <v>0</v>
      </c>
      <c r="G22" s="216">
        <f>COUNTIF(Data!$H22,"*"&amp;G$1&amp;"*")</f>
        <v>0</v>
      </c>
      <c r="H22" s="216">
        <f>COUNTIF(Data!$H22,"*"&amp;H$1&amp;"*")</f>
        <v>1</v>
      </c>
      <c r="I22" s="216">
        <f>COUNTIF(Data!$H22,"*"&amp;I$1&amp;"*")</f>
        <v>0</v>
      </c>
      <c r="J22" s="216">
        <f>COUNTIF(Data!$H22,"*"&amp;J$1&amp;"*")</f>
        <v>1</v>
      </c>
      <c r="K22" s="216">
        <f>COUNTIF(Data!$H22,"*"&amp;K$1&amp;"*")</f>
        <v>0</v>
      </c>
      <c r="L22" s="216">
        <f>COUNTIF(Data!$H22,"*"&amp;L$1&amp;"*")</f>
        <v>1</v>
      </c>
      <c r="M22" s="216">
        <f>COUNTIF(Data!$H22,"*"&amp;M$1&amp;"*")</f>
        <v>0</v>
      </c>
      <c r="N22" s="216">
        <f>COUNTIF(Data!$H22,"*"&amp;N$1&amp;"*")</f>
        <v>0</v>
      </c>
      <c r="O22" s="216">
        <f>COUNTIF(Data!$H22,"*"&amp;O$1&amp;"*")</f>
        <v>1</v>
      </c>
      <c r="P22" s="216">
        <f>COUNTIF(Data!$H22,"*"&amp;P$1&amp;"*")</f>
        <v>0</v>
      </c>
      <c r="Q22" s="216">
        <f>COUNTIF(Data!$H22,"*"&amp;Q$1&amp;"*")</f>
        <v>0</v>
      </c>
      <c r="R22" s="216">
        <f>COUNTIF(Data!$H22,"*"&amp;R$1&amp;"*")</f>
        <v>0</v>
      </c>
      <c r="S22" s="216">
        <f>COUNTIF(Data!$H22,"*"&amp;S$1&amp;"*")</f>
        <v>1</v>
      </c>
      <c r="T22" s="216">
        <f>COUNTIF(Data!$K22,"*"&amp;T$1&amp;"*")</f>
        <v>0</v>
      </c>
      <c r="U22" t="str">
        <f t="shared" si="0"/>
        <v>1000001010100100010</v>
      </c>
      <c r="V22" s="60">
        <f>COUNTIF(U22:U55,$U22)</f>
        <v>1</v>
      </c>
    </row>
    <row r="23" spans="1:22" ht="13.95" customHeight="1" x14ac:dyDescent="0.3">
      <c r="A23" s="249" t="s">
        <v>986</v>
      </c>
      <c r="B23" s="216">
        <f>COUNTIF(Data!$H23,"*"&amp;B$1&amp;"*")</f>
        <v>1</v>
      </c>
      <c r="C23" s="216">
        <f>COUNTIF(Data!$H23,"*"&amp;C$1&amp;"*")</f>
        <v>0</v>
      </c>
      <c r="D23" s="216">
        <f>COUNTIF(Data!$H23,"*"&amp;D$1&amp;"*")</f>
        <v>0</v>
      </c>
      <c r="E23" s="216">
        <f>COUNTIF(Data!$H23,"*"&amp;E$1&amp;"*")</f>
        <v>0</v>
      </c>
      <c r="F23" s="216">
        <f>COUNTIF(Data!$H23,"*"&amp;F$1&amp;"*")</f>
        <v>0</v>
      </c>
      <c r="G23" s="216">
        <f>COUNTIF(Data!$H23,"*"&amp;G$1&amp;"*")</f>
        <v>0</v>
      </c>
      <c r="H23" s="216">
        <f>COUNTIF(Data!$H23,"*"&amp;H$1&amp;"*")</f>
        <v>1</v>
      </c>
      <c r="I23" s="216">
        <f>COUNTIF(Data!$H23,"*"&amp;I$1&amp;"*")</f>
        <v>0</v>
      </c>
      <c r="J23" s="216">
        <f>COUNTIF(Data!$H23,"*"&amp;J$1&amp;"*")</f>
        <v>1</v>
      </c>
      <c r="K23" s="216">
        <f>COUNTIF(Data!$H23,"*"&amp;K$1&amp;"*")</f>
        <v>0</v>
      </c>
      <c r="L23" s="216">
        <f>COUNTIF(Data!$H23,"*"&amp;L$1&amp;"*")</f>
        <v>0</v>
      </c>
      <c r="M23" s="216">
        <f>COUNTIF(Data!$H23,"*"&amp;M$1&amp;"*")</f>
        <v>0</v>
      </c>
      <c r="N23" s="216">
        <f>COUNTIF(Data!$H23,"*"&amp;N$1&amp;"*")</f>
        <v>0</v>
      </c>
      <c r="O23" s="216">
        <f>COUNTIF(Data!$H23,"*"&amp;O$1&amp;"*")</f>
        <v>0</v>
      </c>
      <c r="P23" s="216">
        <f>COUNTIF(Data!$H23,"*"&amp;P$1&amp;"*")</f>
        <v>0</v>
      </c>
      <c r="Q23" s="216">
        <f>COUNTIF(Data!$H23,"*"&amp;Q$1&amp;"*")</f>
        <v>0</v>
      </c>
      <c r="R23" s="216">
        <f>COUNTIF(Data!$H23,"*"&amp;R$1&amp;"*")</f>
        <v>0</v>
      </c>
      <c r="S23" s="216">
        <f>COUNTIF(Data!$H23,"*"&amp;S$1&amp;"*")</f>
        <v>0</v>
      </c>
      <c r="T23" s="216">
        <f>COUNTIF(Data!$K23,"*"&amp;T$1&amp;"*")</f>
        <v>0</v>
      </c>
      <c r="U23" t="str">
        <f t="shared" si="0"/>
        <v>1000001010000000000</v>
      </c>
      <c r="V23" s="60">
        <f>COUNTIF(U23:U56,$U23)</f>
        <v>1</v>
      </c>
    </row>
    <row r="24" spans="1:22" ht="13.95" customHeight="1" x14ac:dyDescent="0.3">
      <c r="A24" s="249" t="s">
        <v>232</v>
      </c>
      <c r="B24" s="216">
        <f>COUNTIF(Data!$H24,"*"&amp;B$1&amp;"*")</f>
        <v>1</v>
      </c>
      <c r="C24" s="216">
        <f>COUNTIF(Data!$H24,"*"&amp;C$1&amp;"*")</f>
        <v>0</v>
      </c>
      <c r="D24" s="216">
        <f>COUNTIF(Data!$H24,"*"&amp;D$1&amp;"*")</f>
        <v>0</v>
      </c>
      <c r="E24" s="216">
        <f>COUNTIF(Data!$H24,"*"&amp;E$1&amp;"*")</f>
        <v>0</v>
      </c>
      <c r="F24" s="216">
        <f>COUNTIF(Data!$H24,"*"&amp;F$1&amp;"*")</f>
        <v>0</v>
      </c>
      <c r="G24" s="216">
        <f>COUNTIF(Data!$H24,"*"&amp;G$1&amp;"*")</f>
        <v>0</v>
      </c>
      <c r="H24" s="216">
        <f>COUNTIF(Data!$H24,"*"&amp;H$1&amp;"*")</f>
        <v>0</v>
      </c>
      <c r="I24" s="216">
        <f>COUNTIF(Data!$H24,"*"&amp;I$1&amp;"*")</f>
        <v>0</v>
      </c>
      <c r="J24" s="216">
        <f>COUNTIF(Data!$H24,"*"&amp;J$1&amp;"*")</f>
        <v>0</v>
      </c>
      <c r="K24" s="216">
        <f>COUNTIF(Data!$H24,"*"&amp;K$1&amp;"*")</f>
        <v>0</v>
      </c>
      <c r="L24" s="216">
        <f>COUNTIF(Data!$H24,"*"&amp;L$1&amp;"*")</f>
        <v>0</v>
      </c>
      <c r="M24" s="216">
        <f>COUNTIF(Data!$H24,"*"&amp;M$1&amp;"*")</f>
        <v>0</v>
      </c>
      <c r="N24" s="216">
        <f>COUNTIF(Data!$H24,"*"&amp;N$1&amp;"*")</f>
        <v>0</v>
      </c>
      <c r="O24" s="216">
        <f>COUNTIF(Data!$H24,"*"&amp;O$1&amp;"*")</f>
        <v>0</v>
      </c>
      <c r="P24" s="216">
        <f>COUNTIF(Data!$H24,"*"&amp;P$1&amp;"*")</f>
        <v>0</v>
      </c>
      <c r="Q24" s="216">
        <f>COUNTIF(Data!$H24,"*"&amp;Q$1&amp;"*")</f>
        <v>0</v>
      </c>
      <c r="R24" s="216">
        <f>COUNTIF(Data!$H24,"*"&amp;R$1&amp;"*")</f>
        <v>0</v>
      </c>
      <c r="S24" s="216">
        <f>COUNTIF(Data!$H24,"*"&amp;S$1&amp;"*")</f>
        <v>0</v>
      </c>
      <c r="T24" s="216">
        <f>COUNTIF(Data!$K24,"*"&amp;T$1&amp;"*")</f>
        <v>1</v>
      </c>
      <c r="U24" t="str">
        <f t="shared" si="0"/>
        <v>1000000000000000001</v>
      </c>
      <c r="V24" s="60">
        <f>COUNTIF(U24:U57,$U24)</f>
        <v>1</v>
      </c>
    </row>
    <row r="25" spans="1:22" x14ac:dyDescent="0.3">
      <c r="A25" s="249" t="s">
        <v>242</v>
      </c>
      <c r="B25" s="216">
        <f>COUNTIF(Data!$H25,"*"&amp;B$1&amp;"*")</f>
        <v>0</v>
      </c>
      <c r="C25" s="216">
        <f>COUNTIF(Data!$H25,"*"&amp;C$1&amp;"*")</f>
        <v>0</v>
      </c>
      <c r="D25" s="216">
        <f>COUNTIF(Data!$H25,"*"&amp;D$1&amp;"*")</f>
        <v>0</v>
      </c>
      <c r="E25" s="216">
        <f>COUNTIF(Data!$H25,"*"&amp;E$1&amp;"*")</f>
        <v>0</v>
      </c>
      <c r="F25" s="216">
        <f>COUNTIF(Data!$H25,"*"&amp;F$1&amp;"*")</f>
        <v>0</v>
      </c>
      <c r="G25" s="216">
        <f>COUNTIF(Data!$H25,"*"&amp;G$1&amp;"*")</f>
        <v>1</v>
      </c>
      <c r="H25" s="216">
        <f>COUNTIF(Data!$H25,"*"&amp;H$1&amp;"*")</f>
        <v>0</v>
      </c>
      <c r="I25" s="216">
        <f>COUNTIF(Data!$H25,"*"&amp;I$1&amp;"*")</f>
        <v>0</v>
      </c>
      <c r="J25" s="216">
        <f>COUNTIF(Data!$H25,"*"&amp;J$1&amp;"*")</f>
        <v>0</v>
      </c>
      <c r="K25" s="216">
        <f>COUNTIF(Data!$H25,"*"&amp;K$1&amp;"*")</f>
        <v>0</v>
      </c>
      <c r="L25" s="216">
        <f>COUNTIF(Data!$H25,"*"&amp;L$1&amp;"*")</f>
        <v>0</v>
      </c>
      <c r="M25" s="216">
        <f>COUNTIF(Data!$H25,"*"&amp;M$1&amp;"*")</f>
        <v>0</v>
      </c>
      <c r="N25" s="216">
        <f>COUNTIF(Data!$H25,"*"&amp;N$1&amp;"*")</f>
        <v>0</v>
      </c>
      <c r="O25" s="216">
        <f>COUNTIF(Data!$H25,"*"&amp;O$1&amp;"*")</f>
        <v>0</v>
      </c>
      <c r="P25" s="216">
        <f>COUNTIF(Data!$H25,"*"&amp;P$1&amp;"*")</f>
        <v>0</v>
      </c>
      <c r="Q25" s="216">
        <f>COUNTIF(Data!$H25,"*"&amp;Q$1&amp;"*")</f>
        <v>0</v>
      </c>
      <c r="R25" s="216">
        <f>COUNTIF(Data!$H25,"*"&amp;R$1&amp;"*")</f>
        <v>0</v>
      </c>
      <c r="S25" s="216">
        <f>COUNTIF(Data!$H25,"*"&amp;S$1&amp;"*")</f>
        <v>0</v>
      </c>
      <c r="T25" s="216">
        <f>COUNTIF(Data!$K25,"*"&amp;T$1&amp;"*")</f>
        <v>0</v>
      </c>
      <c r="U25" t="str">
        <f t="shared" si="0"/>
        <v>0000010000000000000</v>
      </c>
      <c r="V25" s="60">
        <f>COUNTIF(U25:U58,$U25)</f>
        <v>1</v>
      </c>
    </row>
    <row r="26" spans="1:22" x14ac:dyDescent="0.3">
      <c r="A26" s="249" t="s">
        <v>992</v>
      </c>
      <c r="B26" s="216">
        <f>COUNTIF(Data!$H26,"*"&amp;B$1&amp;"*")</f>
        <v>1</v>
      </c>
      <c r="C26" s="216">
        <f>COUNTIF(Data!$H26,"*"&amp;C$1&amp;"*")</f>
        <v>0</v>
      </c>
      <c r="D26" s="216">
        <f>COUNTIF(Data!$H26,"*"&amp;D$1&amp;"*")</f>
        <v>0</v>
      </c>
      <c r="E26" s="216">
        <f>COUNTIF(Data!$H26,"*"&amp;E$1&amp;"*")</f>
        <v>0</v>
      </c>
      <c r="F26" s="216">
        <f>COUNTIF(Data!$H26,"*"&amp;F$1&amp;"*")</f>
        <v>0</v>
      </c>
      <c r="G26" s="216">
        <f>COUNTIF(Data!$H26,"*"&amp;G$1&amp;"*")</f>
        <v>0</v>
      </c>
      <c r="H26" s="216">
        <f>COUNTIF(Data!$H26,"*"&amp;H$1&amp;"*")</f>
        <v>0</v>
      </c>
      <c r="I26" s="216">
        <f>COUNTIF(Data!$H26,"*"&amp;I$1&amp;"*")</f>
        <v>0</v>
      </c>
      <c r="J26" s="216">
        <f>COUNTIF(Data!$H26,"*"&amp;J$1&amp;"*")</f>
        <v>1</v>
      </c>
      <c r="K26" s="216">
        <f>COUNTIF(Data!$H26,"*"&amp;K$1&amp;"*")</f>
        <v>0</v>
      </c>
      <c r="L26" s="216">
        <f>COUNTIF(Data!$H26,"*"&amp;L$1&amp;"*")</f>
        <v>0</v>
      </c>
      <c r="M26" s="216">
        <f>COUNTIF(Data!$H26,"*"&amp;M$1&amp;"*")</f>
        <v>0</v>
      </c>
      <c r="N26" s="216">
        <f>COUNTIF(Data!$H26,"*"&amp;N$1&amp;"*")</f>
        <v>0</v>
      </c>
      <c r="O26" s="216">
        <f>COUNTIF(Data!$H26,"*"&amp;O$1&amp;"*")</f>
        <v>1</v>
      </c>
      <c r="P26" s="216">
        <f>COUNTIF(Data!$H26,"*"&amp;P$1&amp;"*")</f>
        <v>0</v>
      </c>
      <c r="Q26" s="216">
        <f>COUNTIF(Data!$H26,"*"&amp;Q$1&amp;"*")</f>
        <v>0</v>
      </c>
      <c r="R26" s="216">
        <f>COUNTIF(Data!$H26,"*"&amp;R$1&amp;"*")</f>
        <v>0</v>
      </c>
      <c r="S26" s="216">
        <f>COUNTIF(Data!$H26,"*"&amp;S$1&amp;"*")</f>
        <v>0</v>
      </c>
      <c r="T26" s="216">
        <f>COUNTIF(Data!$K26,"*"&amp;T$1&amp;"*")</f>
        <v>1</v>
      </c>
      <c r="U26" t="str">
        <f t="shared" si="0"/>
        <v>1000000010000100001</v>
      </c>
      <c r="V26" s="60">
        <f>COUNTIF(U26:U59,$U26)</f>
        <v>2</v>
      </c>
    </row>
    <row r="27" spans="1:22" x14ac:dyDescent="0.3">
      <c r="A27" s="249" t="s">
        <v>988</v>
      </c>
      <c r="B27" s="216">
        <f>COUNTIF(Data!$H27,"*"&amp;B$1&amp;"*")</f>
        <v>1</v>
      </c>
      <c r="C27" s="216">
        <f>COUNTIF(Data!$H27,"*"&amp;C$1&amp;"*")</f>
        <v>0</v>
      </c>
      <c r="D27" s="216">
        <f>COUNTIF(Data!$H27,"*"&amp;D$1&amp;"*")</f>
        <v>0</v>
      </c>
      <c r="E27" s="216">
        <f>COUNTIF(Data!$H27,"*"&amp;E$1&amp;"*")</f>
        <v>0</v>
      </c>
      <c r="F27" s="216">
        <f>COUNTIF(Data!$H27,"*"&amp;F$1&amp;"*")</f>
        <v>0</v>
      </c>
      <c r="G27" s="216">
        <f>COUNTIF(Data!$H27,"*"&amp;G$1&amp;"*")</f>
        <v>0</v>
      </c>
      <c r="H27" s="216">
        <f>COUNTIF(Data!$H27,"*"&amp;H$1&amp;"*")</f>
        <v>0</v>
      </c>
      <c r="I27" s="216">
        <f>COUNTIF(Data!$H27,"*"&amp;I$1&amp;"*")</f>
        <v>0</v>
      </c>
      <c r="J27" s="216">
        <f>COUNTIF(Data!$H27,"*"&amp;J$1&amp;"*")</f>
        <v>1</v>
      </c>
      <c r="K27" s="216">
        <f>COUNTIF(Data!$H27,"*"&amp;K$1&amp;"*")</f>
        <v>0</v>
      </c>
      <c r="L27" s="216">
        <f>COUNTIF(Data!$H27,"*"&amp;L$1&amp;"*")</f>
        <v>0</v>
      </c>
      <c r="M27" s="216">
        <f>COUNTIF(Data!$H27,"*"&amp;M$1&amp;"*")</f>
        <v>0</v>
      </c>
      <c r="N27" s="216">
        <f>COUNTIF(Data!$H27,"*"&amp;N$1&amp;"*")</f>
        <v>0</v>
      </c>
      <c r="O27" s="216">
        <f>COUNTIF(Data!$H27,"*"&amp;O$1&amp;"*")</f>
        <v>1</v>
      </c>
      <c r="P27" s="216">
        <f>COUNTIF(Data!$H27,"*"&amp;P$1&amp;"*")</f>
        <v>0</v>
      </c>
      <c r="Q27" s="216">
        <f>COUNTIF(Data!$H27,"*"&amp;Q$1&amp;"*")</f>
        <v>0</v>
      </c>
      <c r="R27" s="216">
        <f>COUNTIF(Data!$H27,"*"&amp;R$1&amp;"*")</f>
        <v>0</v>
      </c>
      <c r="S27" s="216">
        <f>COUNTIF(Data!$H27,"*"&amp;S$1&amp;"*")</f>
        <v>0</v>
      </c>
      <c r="T27" s="216">
        <f>COUNTIF(Data!$K27,"*"&amp;T$1&amp;"*")</f>
        <v>1</v>
      </c>
      <c r="U27" t="str">
        <f t="shared" si="0"/>
        <v>1000000010000100001</v>
      </c>
      <c r="V27" s="60">
        <f>COUNTIF(U27:U60,$U27)</f>
        <v>1</v>
      </c>
    </row>
    <row r="28" spans="1:22" x14ac:dyDescent="0.3">
      <c r="A28" s="67" t="s">
        <v>989</v>
      </c>
      <c r="B28" s="216">
        <f>COUNTIF(Data!$H28,"*"&amp;B$1&amp;"*")</f>
        <v>0</v>
      </c>
      <c r="C28" s="216">
        <f>COUNTIF(Data!$H28,"*"&amp;C$1&amp;"*")</f>
        <v>0</v>
      </c>
      <c r="D28" s="216">
        <f>COUNTIF(Data!$H28,"*"&amp;D$1&amp;"*")</f>
        <v>1</v>
      </c>
      <c r="E28" s="216">
        <f>COUNTIF(Data!$H28,"*"&amp;E$1&amp;"*")</f>
        <v>0</v>
      </c>
      <c r="F28" s="216">
        <f>COUNTIF(Data!$H28,"*"&amp;F$1&amp;"*")</f>
        <v>0</v>
      </c>
      <c r="G28" s="216">
        <f>COUNTIF(Data!$H28,"*"&amp;G$1&amp;"*")</f>
        <v>1</v>
      </c>
      <c r="H28" s="216">
        <f>COUNTIF(Data!$H28,"*"&amp;H$1&amp;"*")</f>
        <v>0</v>
      </c>
      <c r="I28" s="216">
        <f>COUNTIF(Data!$H28,"*"&amp;I$1&amp;"*")</f>
        <v>0</v>
      </c>
      <c r="J28" s="216">
        <f>COUNTIF(Data!$H28,"*"&amp;J$1&amp;"*")</f>
        <v>0</v>
      </c>
      <c r="K28" s="216">
        <f>COUNTIF(Data!$H28,"*"&amp;K$1&amp;"*")</f>
        <v>0</v>
      </c>
      <c r="L28" s="216">
        <f>COUNTIF(Data!$H28,"*"&amp;L$1&amp;"*")</f>
        <v>0</v>
      </c>
      <c r="M28" s="216">
        <f>COUNTIF(Data!$H28,"*"&amp;M$1&amp;"*")</f>
        <v>0</v>
      </c>
      <c r="N28" s="216">
        <f>COUNTIF(Data!$H28,"*"&amp;N$1&amp;"*")</f>
        <v>0</v>
      </c>
      <c r="O28" s="216">
        <f>COUNTIF(Data!$H28,"*"&amp;O$1&amp;"*")</f>
        <v>1</v>
      </c>
      <c r="P28" s="216">
        <f>COUNTIF(Data!$H28,"*"&amp;P$1&amp;"*")</f>
        <v>1</v>
      </c>
      <c r="Q28" s="216">
        <f>COUNTIF(Data!$H28,"*"&amp;Q$1&amp;"*")</f>
        <v>0</v>
      </c>
      <c r="R28" s="216">
        <f>COUNTIF(Data!$H28,"*"&amp;R$1&amp;"*")</f>
        <v>0</v>
      </c>
      <c r="S28" s="216">
        <f>COUNTIF(Data!$H28,"*"&amp;S$1&amp;"*")</f>
        <v>0</v>
      </c>
      <c r="T28" s="216">
        <f>COUNTIF(Data!$K28,"*"&amp;T$1&amp;"*")</f>
        <v>0</v>
      </c>
      <c r="U28" t="str">
        <f t="shared" si="0"/>
        <v>0010010000000110000</v>
      </c>
      <c r="V28" s="60">
        <f t="shared" ref="V28:V35" si="1">COUNTIF(U28:U61,$U28)</f>
        <v>1</v>
      </c>
    </row>
    <row r="29" spans="1:22" x14ac:dyDescent="0.3">
      <c r="A29" s="67" t="s">
        <v>276</v>
      </c>
      <c r="B29" s="216">
        <f>COUNTIF(Data!$H29,"*"&amp;B$1&amp;"*")</f>
        <v>1</v>
      </c>
      <c r="C29" s="216">
        <f>COUNTIF(Data!$H29,"*"&amp;C$1&amp;"*")</f>
        <v>0</v>
      </c>
      <c r="D29" s="216">
        <f>COUNTIF(Data!$H29,"*"&amp;D$1&amp;"*")</f>
        <v>0</v>
      </c>
      <c r="E29" s="216">
        <f>COUNTIF(Data!$H29,"*"&amp;E$1&amp;"*")</f>
        <v>0</v>
      </c>
      <c r="F29" s="216">
        <f>COUNTIF(Data!$H29,"*"&amp;F$1&amp;"*")</f>
        <v>0</v>
      </c>
      <c r="G29" s="216">
        <f>COUNTIF(Data!$H29,"*"&amp;G$1&amp;"*")</f>
        <v>1</v>
      </c>
      <c r="H29" s="216">
        <f>COUNTIF(Data!$H29,"*"&amp;H$1&amp;"*")</f>
        <v>0</v>
      </c>
      <c r="I29" s="216">
        <f>COUNTIF(Data!$H29,"*"&amp;I$1&amp;"*")</f>
        <v>0</v>
      </c>
      <c r="J29" s="216">
        <f>COUNTIF(Data!$H29,"*"&amp;J$1&amp;"*")</f>
        <v>0</v>
      </c>
      <c r="K29" s="216">
        <f>COUNTIF(Data!$H29,"*"&amp;K$1&amp;"*")</f>
        <v>0</v>
      </c>
      <c r="L29" s="216">
        <f>COUNTIF(Data!$H29,"*"&amp;L$1&amp;"*")</f>
        <v>0</v>
      </c>
      <c r="M29" s="216">
        <f>COUNTIF(Data!$H29,"*"&amp;M$1&amp;"*")</f>
        <v>0</v>
      </c>
      <c r="N29" s="216">
        <f>COUNTIF(Data!$H29,"*"&amp;N$1&amp;"*")</f>
        <v>0</v>
      </c>
      <c r="O29" s="216">
        <f>COUNTIF(Data!$H29,"*"&amp;O$1&amp;"*")</f>
        <v>1</v>
      </c>
      <c r="P29" s="216">
        <f>COUNTIF(Data!$H29,"*"&amp;P$1&amp;"*")</f>
        <v>0</v>
      </c>
      <c r="Q29" s="216">
        <f>COUNTIF(Data!$H29,"*"&amp;Q$1&amp;"*")</f>
        <v>0</v>
      </c>
      <c r="R29" s="216">
        <f>COUNTIF(Data!$H29,"*"&amp;R$1&amp;"*")</f>
        <v>1</v>
      </c>
      <c r="S29" s="216">
        <f>COUNTIF(Data!$H29,"*"&amp;S$1&amp;"*")</f>
        <v>0</v>
      </c>
      <c r="T29" s="216">
        <f>COUNTIF(Data!$K29,"*"&amp;T$1&amp;"*")</f>
        <v>0</v>
      </c>
      <c r="U29" t="str">
        <f t="shared" si="0"/>
        <v>1000010000000100100</v>
      </c>
      <c r="V29" s="60">
        <f t="shared" si="1"/>
        <v>1</v>
      </c>
    </row>
    <row r="30" spans="1:22" x14ac:dyDescent="0.3">
      <c r="A30" s="67" t="s">
        <v>990</v>
      </c>
      <c r="B30" s="216">
        <f>COUNTIF(Data!$H30,"*"&amp;B$1&amp;"*")</f>
        <v>1</v>
      </c>
      <c r="C30" s="216">
        <f>COUNTIF(Data!$H30,"*"&amp;C$1&amp;"*")</f>
        <v>0</v>
      </c>
      <c r="D30" s="216">
        <f>COUNTIF(Data!$H30,"*"&amp;D$1&amp;"*")</f>
        <v>0</v>
      </c>
      <c r="E30" s="216">
        <f>COUNTIF(Data!$H30,"*"&amp;E$1&amp;"*")</f>
        <v>0</v>
      </c>
      <c r="F30" s="216">
        <f>COUNTIF(Data!$H30,"*"&amp;F$1&amp;"*")</f>
        <v>0</v>
      </c>
      <c r="G30" s="216">
        <f>COUNTIF(Data!$H30,"*"&amp;G$1&amp;"*")</f>
        <v>0</v>
      </c>
      <c r="H30" s="216">
        <f>COUNTIF(Data!$H30,"*"&amp;H$1&amp;"*")</f>
        <v>0</v>
      </c>
      <c r="I30" s="216">
        <f>COUNTIF(Data!$H30,"*"&amp;I$1&amp;"*")</f>
        <v>0</v>
      </c>
      <c r="J30" s="216">
        <f>COUNTIF(Data!$H30,"*"&amp;J$1&amp;"*")</f>
        <v>1</v>
      </c>
      <c r="K30" s="216">
        <f>COUNTIF(Data!$H30,"*"&amp;K$1&amp;"*")</f>
        <v>0</v>
      </c>
      <c r="L30" s="216">
        <f>COUNTIF(Data!$H30,"*"&amp;L$1&amp;"*")</f>
        <v>0</v>
      </c>
      <c r="M30" s="216">
        <f>COUNTIF(Data!$H30,"*"&amp;M$1&amp;"*")</f>
        <v>0</v>
      </c>
      <c r="N30" s="216">
        <f>COUNTIF(Data!$H30,"*"&amp;N$1&amp;"*")</f>
        <v>0</v>
      </c>
      <c r="O30" s="216">
        <f>COUNTIF(Data!$H30,"*"&amp;O$1&amp;"*")</f>
        <v>0</v>
      </c>
      <c r="P30" s="216">
        <f>COUNTIF(Data!$H30,"*"&amp;P$1&amp;"*")</f>
        <v>0</v>
      </c>
      <c r="Q30" s="216">
        <f>COUNTIF(Data!$H30,"*"&amp;Q$1&amp;"*")</f>
        <v>0</v>
      </c>
      <c r="R30" s="216">
        <f>COUNTIF(Data!$H30,"*"&amp;R$1&amp;"*")</f>
        <v>0</v>
      </c>
      <c r="S30" s="216">
        <f>COUNTIF(Data!$H30,"*"&amp;S$1&amp;"*")</f>
        <v>0</v>
      </c>
      <c r="T30" s="216">
        <f>COUNTIF(Data!$K30,"*"&amp;T$1&amp;"*")</f>
        <v>1</v>
      </c>
      <c r="U30" t="str">
        <f t="shared" si="0"/>
        <v>1000000010000000001</v>
      </c>
      <c r="V30" s="60">
        <f t="shared" si="1"/>
        <v>1</v>
      </c>
    </row>
    <row r="31" spans="1:22" x14ac:dyDescent="0.3">
      <c r="A31" s="67" t="s">
        <v>295</v>
      </c>
      <c r="B31" s="216">
        <f>COUNTIF(Data!$H31,"*"&amp;B$1&amp;"*")</f>
        <v>0</v>
      </c>
      <c r="C31" s="216">
        <f>COUNTIF(Data!$H31,"*"&amp;C$1&amp;"*")</f>
        <v>0</v>
      </c>
      <c r="D31" s="216">
        <f>COUNTIF(Data!$H31,"*"&amp;D$1&amp;"*")</f>
        <v>0</v>
      </c>
      <c r="E31" s="216">
        <f>COUNTIF(Data!$H31,"*"&amp;E$1&amp;"*")</f>
        <v>0</v>
      </c>
      <c r="F31" s="216">
        <f>COUNTIF(Data!$H31,"*"&amp;F$1&amp;"*")</f>
        <v>1</v>
      </c>
      <c r="G31" s="216">
        <f>COUNTIF(Data!$H31,"*"&amp;G$1&amp;"*")</f>
        <v>0</v>
      </c>
      <c r="H31" s="216">
        <f>COUNTIF(Data!$H31,"*"&amp;H$1&amp;"*")</f>
        <v>0</v>
      </c>
      <c r="I31" s="216">
        <f>COUNTIF(Data!$H31,"*"&amp;I$1&amp;"*")</f>
        <v>0</v>
      </c>
      <c r="J31" s="216">
        <f>COUNTIF(Data!$H31,"*"&amp;J$1&amp;"*")</f>
        <v>0</v>
      </c>
      <c r="K31" s="216">
        <f>COUNTIF(Data!$H31,"*"&amp;K$1&amp;"*")</f>
        <v>0</v>
      </c>
      <c r="L31" s="216">
        <f>COUNTIF(Data!$H31,"*"&amp;L$1&amp;"*")</f>
        <v>0</v>
      </c>
      <c r="M31" s="216">
        <f>COUNTIF(Data!$H31,"*"&amp;M$1&amp;"*")</f>
        <v>0</v>
      </c>
      <c r="N31" s="216">
        <f>COUNTIF(Data!$H31,"*"&amp;N$1&amp;"*")</f>
        <v>0</v>
      </c>
      <c r="O31" s="216">
        <f>COUNTIF(Data!$H31,"*"&amp;O$1&amp;"*")</f>
        <v>0</v>
      </c>
      <c r="P31" s="216">
        <f>COUNTIF(Data!$H31,"*"&amp;P$1&amp;"*")</f>
        <v>0</v>
      </c>
      <c r="Q31" s="216">
        <f>COUNTIF(Data!$H31,"*"&amp;Q$1&amp;"*")</f>
        <v>0</v>
      </c>
      <c r="R31" s="216">
        <f>COUNTIF(Data!$H31,"*"&amp;R$1&amp;"*")</f>
        <v>0</v>
      </c>
      <c r="S31" s="216">
        <f>COUNTIF(Data!$H31,"*"&amp;S$1&amp;"*")</f>
        <v>0</v>
      </c>
      <c r="T31" s="216">
        <f>COUNTIF(Data!$K31,"*"&amp;T$1&amp;"*")</f>
        <v>1</v>
      </c>
      <c r="U31" t="str">
        <f t="shared" si="0"/>
        <v>0000100000000000001</v>
      </c>
      <c r="V31" s="60">
        <f t="shared" si="1"/>
        <v>1</v>
      </c>
    </row>
    <row r="32" spans="1:22" x14ac:dyDescent="0.3">
      <c r="A32" s="67" t="s">
        <v>305</v>
      </c>
      <c r="B32" s="216">
        <f>COUNTIF(Data!$H32,"*"&amp;B$1&amp;"*")</f>
        <v>1</v>
      </c>
      <c r="C32" s="216">
        <f>COUNTIF(Data!$H32,"*"&amp;C$1&amp;"*")</f>
        <v>0</v>
      </c>
      <c r="D32" s="216">
        <f>COUNTIF(Data!$H32,"*"&amp;D$1&amp;"*")</f>
        <v>0</v>
      </c>
      <c r="E32" s="216">
        <f>COUNTIF(Data!$H32,"*"&amp;E$1&amp;"*")</f>
        <v>0</v>
      </c>
      <c r="F32" s="216">
        <f>COUNTIF(Data!$H32,"*"&amp;F$1&amp;"*")</f>
        <v>1</v>
      </c>
      <c r="G32" s="216">
        <f>COUNTIF(Data!$H32,"*"&amp;G$1&amp;"*")</f>
        <v>1</v>
      </c>
      <c r="H32" s="216">
        <f>COUNTIF(Data!$H32,"*"&amp;H$1&amp;"*")</f>
        <v>1</v>
      </c>
      <c r="I32" s="216">
        <f>COUNTIF(Data!$H32,"*"&amp;I$1&amp;"*")</f>
        <v>0</v>
      </c>
      <c r="J32" s="216">
        <f>COUNTIF(Data!$H32,"*"&amp;J$1&amp;"*")</f>
        <v>1</v>
      </c>
      <c r="K32" s="216">
        <f>COUNTIF(Data!$H32,"*"&amp;K$1&amp;"*")</f>
        <v>0</v>
      </c>
      <c r="L32" s="216">
        <f>COUNTIF(Data!$H32,"*"&amp;L$1&amp;"*")</f>
        <v>1</v>
      </c>
      <c r="M32" s="216">
        <f>COUNTIF(Data!$H32,"*"&amp;M$1&amp;"*")</f>
        <v>0</v>
      </c>
      <c r="N32" s="216">
        <f>COUNTIF(Data!$H32,"*"&amp;N$1&amp;"*")</f>
        <v>1</v>
      </c>
      <c r="O32" s="216">
        <f>COUNTIF(Data!$H32,"*"&amp;O$1&amp;"*")</f>
        <v>0</v>
      </c>
      <c r="P32" s="216">
        <f>COUNTIF(Data!$H32,"*"&amp;P$1&amp;"*")</f>
        <v>0</v>
      </c>
      <c r="Q32" s="216">
        <f>COUNTIF(Data!$H32,"*"&amp;Q$1&amp;"*")</f>
        <v>0</v>
      </c>
      <c r="R32" s="216">
        <f>COUNTIF(Data!$H32,"*"&amp;R$1&amp;"*")</f>
        <v>0</v>
      </c>
      <c r="S32" s="216">
        <f>COUNTIF(Data!$H32,"*"&amp;S$1&amp;"*")</f>
        <v>0</v>
      </c>
      <c r="T32" s="216">
        <f>COUNTIF(Data!$K32,"*"&amp;T$1&amp;"*")</f>
        <v>1</v>
      </c>
      <c r="U32" t="str">
        <f t="shared" si="0"/>
        <v>1000111010101000001</v>
      </c>
      <c r="V32" s="60">
        <f t="shared" si="1"/>
        <v>1</v>
      </c>
    </row>
    <row r="33" spans="1:22" x14ac:dyDescent="0.3">
      <c r="A33" s="67" t="s">
        <v>315</v>
      </c>
      <c r="B33" s="216">
        <f>COUNTIF(Data!$H33,"*"&amp;B$1&amp;"*")</f>
        <v>1</v>
      </c>
      <c r="C33" s="216">
        <f>COUNTIF(Data!$H33,"*"&amp;C$1&amp;"*")</f>
        <v>1</v>
      </c>
      <c r="D33" s="216">
        <f>COUNTIF(Data!$H33,"*"&amp;D$1&amp;"*")</f>
        <v>0</v>
      </c>
      <c r="E33" s="216">
        <f>COUNTIF(Data!$H33,"*"&amp;E$1&amp;"*")</f>
        <v>0</v>
      </c>
      <c r="F33" s="216">
        <f>COUNTIF(Data!$H33,"*"&amp;F$1&amp;"*")</f>
        <v>1</v>
      </c>
      <c r="G33" s="216">
        <f>COUNTIF(Data!$H33,"*"&amp;G$1&amp;"*")</f>
        <v>0</v>
      </c>
      <c r="H33" s="216">
        <f>COUNTIF(Data!$H33,"*"&amp;H$1&amp;"*")</f>
        <v>0</v>
      </c>
      <c r="I33" s="216">
        <f>COUNTIF(Data!$H33,"*"&amp;I$1&amp;"*")</f>
        <v>0</v>
      </c>
      <c r="J33" s="216">
        <f>COUNTIF(Data!$H33,"*"&amp;J$1&amp;"*")</f>
        <v>1</v>
      </c>
      <c r="K33" s="216">
        <f>COUNTIF(Data!$H33,"*"&amp;K$1&amp;"*")</f>
        <v>0</v>
      </c>
      <c r="L33" s="216">
        <f>COUNTIF(Data!$H33,"*"&amp;L$1&amp;"*")</f>
        <v>0</v>
      </c>
      <c r="M33" s="216">
        <f>COUNTIF(Data!$H33,"*"&amp;M$1&amp;"*")</f>
        <v>0</v>
      </c>
      <c r="N33" s="216">
        <f>COUNTIF(Data!$H33,"*"&amp;N$1&amp;"*")</f>
        <v>0</v>
      </c>
      <c r="O33" s="216">
        <f>COUNTIF(Data!$H33,"*"&amp;O$1&amp;"*")</f>
        <v>0</v>
      </c>
      <c r="P33" s="216">
        <f>COUNTIF(Data!$H33,"*"&amp;P$1&amp;"*")</f>
        <v>0</v>
      </c>
      <c r="Q33" s="216">
        <f>COUNTIF(Data!$H33,"*"&amp;Q$1&amp;"*")</f>
        <v>0</v>
      </c>
      <c r="R33" s="216">
        <f>COUNTIF(Data!$H33,"*"&amp;R$1&amp;"*")</f>
        <v>0</v>
      </c>
      <c r="S33" s="216">
        <f>COUNTIF(Data!$H33,"*"&amp;S$1&amp;"*")</f>
        <v>0</v>
      </c>
      <c r="T33" s="216">
        <f>COUNTIF(Data!$K33,"*"&amp;T$1&amp;"*")</f>
        <v>0</v>
      </c>
      <c r="U33" t="str">
        <f t="shared" si="0"/>
        <v>1100100010000000000</v>
      </c>
      <c r="V33" s="60">
        <f t="shared" si="1"/>
        <v>1</v>
      </c>
    </row>
    <row r="34" spans="1:22" x14ac:dyDescent="0.3">
      <c r="A34" s="67" t="s">
        <v>991</v>
      </c>
      <c r="B34" s="216">
        <f>COUNTIF(Data!$H34,"*"&amp;B$1&amp;"*")</f>
        <v>1</v>
      </c>
      <c r="C34" s="216">
        <f>COUNTIF(Data!$H34,"*"&amp;C$1&amp;"*")</f>
        <v>0</v>
      </c>
      <c r="D34" s="216">
        <f>COUNTIF(Data!$H34,"*"&amp;D$1&amp;"*")</f>
        <v>0</v>
      </c>
      <c r="E34" s="216">
        <f>COUNTIF(Data!$H34,"*"&amp;E$1&amp;"*")</f>
        <v>0</v>
      </c>
      <c r="F34" s="216">
        <f>COUNTIF(Data!$H34,"*"&amp;F$1&amp;"*")</f>
        <v>0</v>
      </c>
      <c r="G34" s="216">
        <f>COUNTIF(Data!$H34,"*"&amp;G$1&amp;"*")</f>
        <v>0</v>
      </c>
      <c r="H34" s="216">
        <f>COUNTIF(Data!$H34,"*"&amp;H$1&amp;"*")</f>
        <v>0</v>
      </c>
      <c r="I34" s="216">
        <f>COUNTIF(Data!$H34,"*"&amp;I$1&amp;"*")</f>
        <v>0</v>
      </c>
      <c r="J34" s="216">
        <f>COUNTIF(Data!$H34,"*"&amp;J$1&amp;"*")</f>
        <v>1</v>
      </c>
      <c r="K34" s="216">
        <f>COUNTIF(Data!$H34,"*"&amp;K$1&amp;"*")</f>
        <v>0</v>
      </c>
      <c r="L34" s="216">
        <f>COUNTIF(Data!$H34,"*"&amp;L$1&amp;"*")</f>
        <v>0</v>
      </c>
      <c r="M34" s="216">
        <f>COUNTIF(Data!$H34,"*"&amp;M$1&amp;"*")</f>
        <v>1</v>
      </c>
      <c r="N34" s="216">
        <f>COUNTIF(Data!$H34,"*"&amp;N$1&amp;"*")</f>
        <v>0</v>
      </c>
      <c r="O34" s="216">
        <f>COUNTIF(Data!$H34,"*"&amp;O$1&amp;"*")</f>
        <v>1</v>
      </c>
      <c r="P34" s="216">
        <f>COUNTIF(Data!$H34,"*"&amp;P$1&amp;"*")</f>
        <v>0</v>
      </c>
      <c r="Q34" s="216">
        <f>COUNTIF(Data!$H34,"*"&amp;Q$1&amp;"*")</f>
        <v>0</v>
      </c>
      <c r="R34" s="216">
        <f>COUNTIF(Data!$H34,"*"&amp;R$1&amp;"*")</f>
        <v>0</v>
      </c>
      <c r="S34" s="216">
        <f>COUNTIF(Data!$H34,"*"&amp;S$1&amp;"*")</f>
        <v>0</v>
      </c>
      <c r="T34" s="216">
        <f>COUNTIF(Data!$K34,"*"&amp;T$1&amp;"*")</f>
        <v>1</v>
      </c>
      <c r="U34" t="str">
        <f t="shared" si="0"/>
        <v>1000000010010100001</v>
      </c>
      <c r="V34">
        <f t="shared" si="1"/>
        <v>1</v>
      </c>
    </row>
    <row r="35" spans="1:22" x14ac:dyDescent="0.3">
      <c r="A35" s="67" t="s">
        <v>335</v>
      </c>
      <c r="B35" s="216">
        <f>COUNTIF(Data!$H35,"*"&amp;B$1&amp;"*")</f>
        <v>1</v>
      </c>
      <c r="C35" s="216">
        <f>COUNTIF(Data!$H35,"*"&amp;C$1&amp;"*")</f>
        <v>0</v>
      </c>
      <c r="D35" s="216">
        <f>COUNTIF(Data!$H35,"*"&amp;D$1&amp;"*")</f>
        <v>0</v>
      </c>
      <c r="E35" s="216">
        <f>COUNTIF(Data!$H35,"*"&amp;E$1&amp;"*")</f>
        <v>0</v>
      </c>
      <c r="F35" s="216">
        <f>COUNTIF(Data!$H35,"*"&amp;F$1&amp;"*")</f>
        <v>1</v>
      </c>
      <c r="G35" s="216">
        <f>COUNTIF(Data!$H35,"*"&amp;G$1&amp;"*")</f>
        <v>1</v>
      </c>
      <c r="H35" s="216">
        <f>COUNTIF(Data!$H35,"*"&amp;H$1&amp;"*")</f>
        <v>1</v>
      </c>
      <c r="I35" s="216">
        <f>COUNTIF(Data!$H35,"*"&amp;I$1&amp;"*")</f>
        <v>0</v>
      </c>
      <c r="J35" s="216">
        <f>COUNTIF(Data!$H35,"*"&amp;J$1&amp;"*")</f>
        <v>1</v>
      </c>
      <c r="K35" s="216">
        <f>COUNTIF(Data!$H35,"*"&amp;K$1&amp;"*")</f>
        <v>0</v>
      </c>
      <c r="L35" s="216">
        <f>COUNTIF(Data!$H35,"*"&amp;L$1&amp;"*")</f>
        <v>1</v>
      </c>
      <c r="M35" s="216">
        <f>COUNTIF(Data!$H35,"*"&amp;M$1&amp;"*")</f>
        <v>0</v>
      </c>
      <c r="N35" s="216">
        <f>COUNTIF(Data!$H35,"*"&amp;N$1&amp;"*")</f>
        <v>0</v>
      </c>
      <c r="O35" s="216">
        <f>COUNTIF(Data!$H35,"*"&amp;O$1&amp;"*")</f>
        <v>1</v>
      </c>
      <c r="P35" s="216">
        <f>COUNTIF(Data!$H35,"*"&amp;P$1&amp;"*")</f>
        <v>0</v>
      </c>
      <c r="Q35" s="216">
        <f>COUNTIF(Data!$H35,"*"&amp;Q$1&amp;"*")</f>
        <v>0</v>
      </c>
      <c r="R35" s="216">
        <f>COUNTIF(Data!$H35,"*"&amp;R$1&amp;"*")</f>
        <v>0</v>
      </c>
      <c r="S35" s="216">
        <f>COUNTIF(Data!$H35,"*"&amp;S$1&amp;"*")</f>
        <v>0</v>
      </c>
      <c r="T35" s="216">
        <f>COUNTIF(Data!$K35,"*"&amp;T$1&amp;"*")</f>
        <v>0</v>
      </c>
      <c r="U35" t="str">
        <f t="shared" si="0"/>
        <v>1000111010100100000</v>
      </c>
      <c r="V35">
        <f t="shared" si="1"/>
        <v>1</v>
      </c>
    </row>
    <row r="36" spans="1:22" s="217" customFormat="1" ht="15.6" x14ac:dyDescent="0.3">
      <c r="A36" s="217" t="s">
        <v>958</v>
      </c>
      <c r="B36" s="218">
        <f>SUM(B2:B35)</f>
        <v>25</v>
      </c>
      <c r="C36" s="218">
        <f>SUM(C2:C35)</f>
        <v>4</v>
      </c>
      <c r="D36" s="218">
        <f>SUM(D2:D35)</f>
        <v>5</v>
      </c>
      <c r="E36" s="218">
        <f>SUM(E2:E35)</f>
        <v>1</v>
      </c>
      <c r="F36" s="218">
        <f>SUM(F2:F35)</f>
        <v>7</v>
      </c>
      <c r="G36" s="218">
        <f>SUM(G2:G35)</f>
        <v>10</v>
      </c>
      <c r="H36" s="218">
        <f>SUM(H2:H35)</f>
        <v>14</v>
      </c>
      <c r="I36" s="218">
        <f>SUM(I2:I35)</f>
        <v>1</v>
      </c>
      <c r="J36" s="218">
        <f>SUM(J2:J35)</f>
        <v>17</v>
      </c>
      <c r="K36" s="218">
        <f>SUM(K2:K35)</f>
        <v>2</v>
      </c>
      <c r="L36" s="218">
        <f>SUM(L2:L35)</f>
        <v>10</v>
      </c>
      <c r="M36" s="218">
        <f>SUM(M2:M35)</f>
        <v>2</v>
      </c>
      <c r="N36" s="218">
        <f>SUM(N2:N35)</f>
        <v>4</v>
      </c>
      <c r="O36" s="218">
        <f>SUM(O2:O35)</f>
        <v>14</v>
      </c>
      <c r="P36" s="218">
        <f>SUM(P2:P35)</f>
        <v>1</v>
      </c>
      <c r="Q36" s="218">
        <f>SUM(Q2:Q35)</f>
        <v>1</v>
      </c>
      <c r="R36" s="218">
        <f>SUM(R2:R35)</f>
        <v>1</v>
      </c>
      <c r="S36" s="218">
        <f>SUM(S2:S35)</f>
        <v>1</v>
      </c>
      <c r="T36" s="218">
        <f>SUM(T2:T35)</f>
        <v>18</v>
      </c>
    </row>
    <row r="37" spans="1:22" ht="15.6" x14ac:dyDescent="0.3">
      <c r="A37" t="s">
        <v>959</v>
      </c>
      <c r="B37" s="219">
        <f>(B36*100)/(COUNTA($A$2:$A$35))</f>
        <v>73.529411764705884</v>
      </c>
      <c r="C37" s="219">
        <f>(C36*100)/(COUNTA($A$2:$A$35))</f>
        <v>11.764705882352942</v>
      </c>
      <c r="D37" s="219">
        <f>(D36*100)/(COUNTA($A$2:$A$35))</f>
        <v>14.705882352941176</v>
      </c>
      <c r="E37" s="219">
        <f>(E36*100)/(COUNTA($A$2:$A$35))</f>
        <v>2.9411764705882355</v>
      </c>
      <c r="F37" s="219">
        <f>(F36*100)/(COUNTA($A$2:$A$35))</f>
        <v>20.588235294117649</v>
      </c>
      <c r="G37" s="219">
        <f>(G36*100)/(COUNTA($A$2:$A$35))</f>
        <v>29.411764705882351</v>
      </c>
      <c r="H37" s="219">
        <f>(H36*100)/(COUNTA($A$2:$A$35))</f>
        <v>41.176470588235297</v>
      </c>
      <c r="I37" s="219">
        <f>(I36*100)/(COUNTA($A$2:$A$35))</f>
        <v>2.9411764705882355</v>
      </c>
      <c r="J37" s="219">
        <f>(J36*100)/(COUNTA($A$2:$A$35))</f>
        <v>50</v>
      </c>
      <c r="K37" s="219">
        <f>(K36*100)/(COUNTA($A$2:$A$35))</f>
        <v>5.882352941176471</v>
      </c>
      <c r="L37" s="219">
        <f>(L36*100)/(COUNTA($A$2:$A$35))</f>
        <v>29.411764705882351</v>
      </c>
      <c r="M37" s="219">
        <f>(M36*100)/(COUNTA($A$2:$A$35))</f>
        <v>5.882352941176471</v>
      </c>
      <c r="N37" s="219">
        <f>(N36*100)/(COUNTA($A$2:$A$35))</f>
        <v>11.764705882352942</v>
      </c>
      <c r="O37" s="219">
        <f>(O36*100)/(COUNTA($A$2:$A$35))</f>
        <v>41.176470588235297</v>
      </c>
      <c r="P37" s="219">
        <f>(P36*100)/(COUNTA($A$2:$A$35))</f>
        <v>2.9411764705882355</v>
      </c>
      <c r="Q37" s="219">
        <f>(Q36*100)/(COUNTA($A$2:$A$35))</f>
        <v>2.9411764705882355</v>
      </c>
      <c r="R37" s="219">
        <f>(R36*100)/(COUNTA($A$2:$A$35))</f>
        <v>2.9411764705882355</v>
      </c>
      <c r="S37" s="219">
        <f>(S36*100)/(COUNTA($A$2:$A$35))</f>
        <v>2.9411764705882355</v>
      </c>
      <c r="T37" s="219">
        <f>(T36*100)/(COUNTA($A$2:$A$35))</f>
        <v>52.941176470588232</v>
      </c>
    </row>
    <row r="38" spans="1:22" x14ac:dyDescent="0.3">
      <c r="A38" s="220"/>
    </row>
    <row r="39" spans="1:22" x14ac:dyDescent="0.3">
      <c r="A39" s="220"/>
    </row>
    <row r="40" spans="1:22" x14ac:dyDescent="0.3">
      <c r="A40" s="220" t="s">
        <v>960</v>
      </c>
      <c r="B40" s="216">
        <v>1</v>
      </c>
    </row>
    <row r="41" spans="1:22" x14ac:dyDescent="0.3">
      <c r="A41" s="220" t="s">
        <v>961</v>
      </c>
      <c r="B41" s="216">
        <v>0</v>
      </c>
    </row>
    <row r="42" spans="1:22" x14ac:dyDescent="0.3">
      <c r="A42" s="220"/>
    </row>
    <row r="43" spans="1:22" x14ac:dyDescent="0.3">
      <c r="A43" s="220"/>
    </row>
    <row r="44" spans="1:22" x14ac:dyDescent="0.3">
      <c r="A44" s="220"/>
    </row>
    <row r="45" spans="1:22" x14ac:dyDescent="0.3">
      <c r="A45" s="220"/>
    </row>
    <row r="46" spans="1:22" x14ac:dyDescent="0.3">
      <c r="A46" s="220"/>
    </row>
    <row r="47" spans="1:22" x14ac:dyDescent="0.3">
      <c r="A47" s="220"/>
    </row>
    <row r="48" spans="1:22" x14ac:dyDescent="0.3">
      <c r="A48" s="220"/>
    </row>
    <row r="49" spans="1:1" x14ac:dyDescent="0.3">
      <c r="A49" s="220"/>
    </row>
    <row r="50" spans="1:1" x14ac:dyDescent="0.3">
      <c r="A50" s="220"/>
    </row>
    <row r="51" spans="1:1" x14ac:dyDescent="0.3">
      <c r="A51" s="220"/>
    </row>
    <row r="52" spans="1:1" x14ac:dyDescent="0.3">
      <c r="A52" s="220"/>
    </row>
    <row r="53" spans="1:1" x14ac:dyDescent="0.3">
      <c r="A53" s="220"/>
    </row>
    <row r="54" spans="1:1" x14ac:dyDescent="0.3">
      <c r="A54" s="220"/>
    </row>
    <row r="55" spans="1:1" x14ac:dyDescent="0.3">
      <c r="A55" s="220"/>
    </row>
    <row r="56" spans="1:1" x14ac:dyDescent="0.3">
      <c r="A56" s="220"/>
    </row>
  </sheetData>
  <conditionalFormatting sqref="B2:T35 B40:B41">
    <cfRule type="cellIs" dxfId="1" priority="29" stopIfTrue="1" operator="equal">
      <formula>0</formula>
    </cfRule>
    <cfRule type="cellIs" dxfId="0" priority="30" stopIfTrue="1" operator="equal">
      <formula>1</formula>
    </cfRule>
  </conditionalFormatting>
  <pageMargins left="0.511811024" right="0.511811024" top="0.78740157500000008" bottom="0.78740157500000008" header="0.31496062000000008" footer="0.31496062000000008"/>
  <pageSetup paperSize="9" fitToWidth="0" fitToHeight="0"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79875-16CD-4A6A-98A3-4E506B75C77C}">
  <dimension ref="A1:U23"/>
  <sheetViews>
    <sheetView workbookViewId="0"/>
  </sheetViews>
  <sheetFormatPr baseColWidth="10" defaultColWidth="8.88671875" defaultRowHeight="14.4" x14ac:dyDescent="0.3"/>
  <cols>
    <col min="1" max="1" width="39.109375" bestFit="1" customWidth="1"/>
    <col min="2" max="13" width="4.88671875" bestFit="1" customWidth="1"/>
    <col min="14" max="14" width="8.5546875" bestFit="1" customWidth="1"/>
    <col min="15" max="19" width="4.88671875" bestFit="1" customWidth="1"/>
    <col min="20" max="20" width="5.77734375" customWidth="1"/>
    <col min="21" max="21" width="5.5546875" customWidth="1"/>
    <col min="22" max="22" width="8.88671875" customWidth="1"/>
  </cols>
  <sheetData>
    <row r="1" spans="1:21" ht="136.19999999999999" customHeight="1" x14ac:dyDescent="0.3">
      <c r="A1" s="221" t="s">
        <v>955</v>
      </c>
      <c r="B1" s="222" t="s">
        <v>589</v>
      </c>
      <c r="C1" s="222" t="s">
        <v>941</v>
      </c>
      <c r="D1" s="222" t="s">
        <v>939</v>
      </c>
      <c r="E1" s="222" t="s">
        <v>940</v>
      </c>
      <c r="F1" s="222" t="s">
        <v>942</v>
      </c>
      <c r="G1" s="222" t="s">
        <v>943</v>
      </c>
      <c r="H1" s="222" t="s">
        <v>594</v>
      </c>
      <c r="I1" s="222" t="s">
        <v>944</v>
      </c>
      <c r="J1" s="222" t="s">
        <v>945</v>
      </c>
      <c r="K1" s="222" t="s">
        <v>946</v>
      </c>
      <c r="L1" s="222" t="s">
        <v>947</v>
      </c>
      <c r="M1" s="222" t="s">
        <v>948</v>
      </c>
      <c r="N1" s="222" t="s">
        <v>949</v>
      </c>
      <c r="O1" s="222" t="s">
        <v>601</v>
      </c>
      <c r="P1" s="222" t="s">
        <v>950</v>
      </c>
      <c r="Q1" s="222" t="s">
        <v>951</v>
      </c>
      <c r="R1" s="222" t="s">
        <v>952</v>
      </c>
      <c r="S1" s="222" t="s">
        <v>953</v>
      </c>
      <c r="T1" s="223" t="s">
        <v>46</v>
      </c>
      <c r="U1" s="224"/>
    </row>
    <row r="2" spans="1:21" ht="13.95" customHeight="1" x14ac:dyDescent="0.3">
      <c r="A2" s="225" t="s">
        <v>589</v>
      </c>
      <c r="B2" s="226">
        <f>COUNTIFS(Data!$H:$H,"*" &amp; $A2 &amp; "*",Data!$H:$H,"*" &amp; $B$1 &amp; "*")</f>
        <v>25</v>
      </c>
      <c r="C2" s="226">
        <f>COUNTIFS(Data!$H:$H,"*" &amp; $A2 &amp; "*",Data!$H:$H,"*" &amp; $C$1 &amp; "*")</f>
        <v>2</v>
      </c>
      <c r="D2" s="226">
        <f>COUNTIFS(Data!$H:$H,"*" &amp; $A2 &amp; "*",Data!$H:$H,"*" &amp; D$1 &amp; "*")</f>
        <v>2</v>
      </c>
      <c r="E2" s="226">
        <f>COUNTIFS(Data!$H:$H,"*" &amp; $A2 &amp; "*",Data!$H:$H,"*" &amp; E$1 &amp; "*")</f>
        <v>0</v>
      </c>
      <c r="F2" s="226">
        <f>COUNTIFS(Data!$H:$H,"*" &amp; $A2 &amp; "*",Data!$H:$H,"*" &amp; F$1 &amp; "*")</f>
        <v>5</v>
      </c>
      <c r="G2" s="226">
        <f>COUNTIFS(Data!$H:$H,"*" &amp; $A2 &amp; "*",Data!$H:$H,"*" &amp; G$1 &amp; "*")</f>
        <v>5</v>
      </c>
      <c r="H2" s="226">
        <f>COUNTIFS(Data!$H:$H,"*" &amp; $A2 &amp; "*",Data!$H:$H,"*" &amp; H$1 &amp; "*")</f>
        <v>14</v>
      </c>
      <c r="I2" s="226">
        <f>COUNTIFS(Data!$H:$H,"*" &amp; $A2 &amp; "*",Data!$H:$H,"*" &amp; I$1 &amp; "*")</f>
        <v>0</v>
      </c>
      <c r="J2" s="226">
        <f>COUNTIFS(Data!$H:$H,"*" &amp; $A2 &amp; "*",Data!$H:$H,"*" &amp; J$1 &amp; "*")</f>
        <v>17</v>
      </c>
      <c r="K2" s="226">
        <f>COUNTIFS(Data!$H:$H,"*" &amp; $A2 &amp; "*",Data!$H:$H,"*" &amp; K$1 &amp; "*")</f>
        <v>1</v>
      </c>
      <c r="L2" s="226">
        <f>COUNTIFS(Data!$H:$H,"*" &amp; $A2 &amp; "*",Data!$H:$H,"*" &amp; L$1 &amp; "*")</f>
        <v>10</v>
      </c>
      <c r="M2" s="226">
        <f>COUNTIFS(Data!$H:$H,"*" &amp; $A2 &amp; "*",Data!$H:$H,"*" &amp; M$1 &amp; "*")</f>
        <v>2</v>
      </c>
      <c r="N2" s="226">
        <f>COUNTIFS(Data!$H:$H,"*" &amp; $A2 &amp; "*",Data!$H:$H,"*" &amp; N$1 &amp; "*")</f>
        <v>4</v>
      </c>
      <c r="O2" s="226">
        <f>COUNTIFS(Data!$H:$H,"*" &amp; $A2 &amp; "*",Data!$H:$H,"*" &amp; O$1 &amp; "*")</f>
        <v>13</v>
      </c>
      <c r="P2" s="226">
        <f>COUNTIFS(Data!$H:$H,"*" &amp; $A2 &amp; "*",Data!$H:$H,"*" &amp; P$1 &amp; "*")</f>
        <v>0</v>
      </c>
      <c r="Q2" s="226">
        <f>COUNTIFS(Data!$H:$H,"*" &amp; $A2 &amp; "*",Data!$H:$H,"*" &amp; Q$1 &amp; "*")</f>
        <v>1</v>
      </c>
      <c r="R2" s="226">
        <f>COUNTIFS(Data!$H:$H,"*" &amp; $A2 &amp; "*",Data!$H:$H,"*" &amp; R$1 &amp; "*")</f>
        <v>1</v>
      </c>
      <c r="S2" s="226">
        <f>COUNTIFS(Data!$H:$H,"*" &amp; $A2 &amp; "*",Data!$H:$H,"*" &amp; S$1 &amp; "*")</f>
        <v>1</v>
      </c>
      <c r="T2" s="226">
        <f>COUNTIFS(Data!$H:$H,"*" &amp; $A2 &amp; "*",Data!$K:$K,"*" &amp; T$1 &amp; "*")</f>
        <v>12</v>
      </c>
    </row>
    <row r="3" spans="1:21" ht="13.95" customHeight="1" x14ac:dyDescent="0.3">
      <c r="A3" s="225" t="s">
        <v>941</v>
      </c>
      <c r="B3" s="226">
        <f>COUNTIFS(Data!$H:$H,"*" &amp; $A3 &amp; "*",Data!$H:$H,"*" &amp; $B$1 &amp; "*")</f>
        <v>2</v>
      </c>
      <c r="C3" s="226">
        <f>COUNTIFS(Data!$H:$H,"*" &amp; $A3 &amp; "*",Data!$H:$H,"*" &amp; $C$1 &amp; "*")</f>
        <v>4</v>
      </c>
      <c r="D3" s="226">
        <f>COUNTIFS(Data!$H:$H,"*" &amp; $A3 &amp; "*",Data!$H:$H,"*" &amp; D$1 &amp; "*")</f>
        <v>1</v>
      </c>
      <c r="E3" s="226">
        <f>COUNTIFS(Data!$H:$H,"*" &amp; $A3 &amp; "*",Data!$H:$H,"*" &amp; E$1 &amp; "*")</f>
        <v>0</v>
      </c>
      <c r="F3" s="226">
        <f>COUNTIFS(Data!$H:$H,"*" &amp; $A3 &amp; "*",Data!$H:$H,"*" &amp; F$1 &amp; "*")</f>
        <v>1</v>
      </c>
      <c r="G3" s="226">
        <f>COUNTIFS(Data!$H:$H,"*" &amp; $A3 &amp; "*",Data!$H:$H,"*" &amp; G$1 &amp; "*")</f>
        <v>1</v>
      </c>
      <c r="H3" s="226">
        <f>COUNTIFS(Data!$H:$H,"*" &amp; $A3 &amp; "*",Data!$H:$H,"*" &amp; H$1 &amp; "*")</f>
        <v>0</v>
      </c>
      <c r="I3" s="226">
        <f>COUNTIFS(Data!$H:$H,"*" &amp; $A3 &amp; "*",Data!$H:$H,"*" &amp; I$1 &amp; "*")</f>
        <v>0</v>
      </c>
      <c r="J3" s="226">
        <f>COUNTIFS(Data!$H:$H,"*" &amp; $A3 &amp; "*",Data!$H:$H,"*" &amp; J$1 &amp; "*")</f>
        <v>2</v>
      </c>
      <c r="K3" s="226">
        <f>COUNTIFS(Data!$H:$H,"*" &amp; $A3 &amp; "*",Data!$H:$H,"*" &amp; K$1 &amp; "*")</f>
        <v>2</v>
      </c>
      <c r="L3" s="226">
        <f>COUNTIFS(Data!$H:$H,"*" &amp; $A3 &amp; "*",Data!$H:$H,"*" &amp; L$1 &amp; "*")</f>
        <v>0</v>
      </c>
      <c r="M3" s="226">
        <f>COUNTIFS(Data!$H:$H,"*" &amp; $A3 &amp; "*",Data!$H:$H,"*" &amp; M$1 &amp; "*")</f>
        <v>0</v>
      </c>
      <c r="N3" s="226">
        <f>COUNTIFS(Data!$H:$H,"*" &amp; $A3 &amp; "*",Data!$H:$H,"*" &amp; N$1 &amp; "*")</f>
        <v>0</v>
      </c>
      <c r="O3" s="226">
        <f>COUNTIFS(Data!$H:$H,"*" &amp; $A3 &amp; "*",Data!$H:$H,"*" &amp; O$1 &amp; "*")</f>
        <v>0</v>
      </c>
      <c r="P3" s="226">
        <f>COUNTIFS(Data!$H:$H,"*" &amp; $A3 &amp; "*",Data!$H:$H,"*" &amp; P$1 &amp; "*")</f>
        <v>0</v>
      </c>
      <c r="Q3" s="226">
        <f>COUNTIFS(Data!$H:$H,"*" &amp; $A3 &amp; "*",Data!$H:$H,"*" &amp; Q$1 &amp; "*")</f>
        <v>0</v>
      </c>
      <c r="R3" s="226">
        <f>COUNTIFS(Data!$H:$H,"*" &amp; $A3 &amp; "*",Data!$H:$H,"*" &amp; R$1 &amp; "*")</f>
        <v>0</v>
      </c>
      <c r="S3" s="226">
        <f>COUNTIFS(Data!$H:$H,"*" &amp; $A3 &amp; "*",Data!$H:$H,"*" &amp; S$1 &amp; "*")</f>
        <v>0</v>
      </c>
      <c r="T3" s="226">
        <f>COUNTIFS(Data!$H:$H,"*" &amp; $A3 &amp; "*",Data!$K:$K,"*" &amp; T$1 &amp; "*")</f>
        <v>1</v>
      </c>
    </row>
    <row r="4" spans="1:21" ht="13.95" customHeight="1" x14ac:dyDescent="0.3">
      <c r="A4" s="225" t="s">
        <v>939</v>
      </c>
      <c r="B4" s="226">
        <f>COUNTIFS(Data!$H:$H,"*" &amp; $A4 &amp; "*",Data!$H:$H,"*" &amp; $B$1 &amp; "*")</f>
        <v>2</v>
      </c>
      <c r="C4" s="226">
        <f>COUNTIFS(Data!$H:$H,"*" &amp; $A4 &amp; "*",Data!$H:$H,"*" &amp; $C$1 &amp; "*")</f>
        <v>1</v>
      </c>
      <c r="D4" s="226">
        <f>COUNTIFS(Data!$H:$H,"*" &amp; $A4 &amp; "*",Data!$H:$H,"*" &amp; D$1 &amp; "*")</f>
        <v>5</v>
      </c>
      <c r="E4" s="226">
        <f>COUNTIFS(Data!$H:$H,"*" &amp; $A4 &amp; "*",Data!$H:$H,"*" &amp; E$1 &amp; "*")</f>
        <v>0</v>
      </c>
      <c r="F4" s="226">
        <f>COUNTIFS(Data!$H:$H,"*" &amp; $A4 &amp; "*",Data!$H:$H,"*" &amp; F$1 &amp; "*")</f>
        <v>0</v>
      </c>
      <c r="G4" s="226">
        <f>COUNTIFS(Data!$H:$H,"*" &amp; $A4 &amp; "*",Data!$H:$H,"*" &amp; G$1 &amp; "*")</f>
        <v>4</v>
      </c>
      <c r="H4" s="226">
        <f>COUNTIFS(Data!$H:$H,"*" &amp; $A4 &amp; "*",Data!$H:$H,"*" &amp; H$1 &amp; "*")</f>
        <v>0</v>
      </c>
      <c r="I4" s="226">
        <f>COUNTIFS(Data!$H:$H,"*" &amp; $A4 &amp; "*",Data!$H:$H,"*" &amp; I$1 &amp; "*")</f>
        <v>1</v>
      </c>
      <c r="J4" s="226">
        <f>COUNTIFS(Data!$H:$H,"*" &amp; $A4 &amp; "*",Data!$H:$H,"*" &amp; J$1 &amp; "*")</f>
        <v>1</v>
      </c>
      <c r="K4" s="226">
        <f>COUNTIFS(Data!$H:$H,"*" &amp; $A4 &amp; "*",Data!$H:$H,"*" &amp; K$1 &amp; "*")</f>
        <v>0</v>
      </c>
      <c r="L4" s="226">
        <f>COUNTIFS(Data!$H:$H,"*" &amp; $A4 &amp; "*",Data!$H:$H,"*" &amp; L$1 &amp; "*")</f>
        <v>0</v>
      </c>
      <c r="M4" s="226">
        <f>COUNTIFS(Data!$H:$H,"*" &amp; $A4 &amp; "*",Data!$H:$H,"*" &amp; M$1 &amp; "*")</f>
        <v>0</v>
      </c>
      <c r="N4" s="226">
        <f>COUNTIFS(Data!$H:$H,"*" &amp; $A4 &amp; "*",Data!$H:$H,"*" &amp; N$1 &amp; "*")</f>
        <v>0</v>
      </c>
      <c r="O4" s="226">
        <f>COUNTIFS(Data!$H:$H,"*" &amp; $A4 &amp; "*",Data!$H:$H,"*" &amp; O$1 &amp; "*")</f>
        <v>2</v>
      </c>
      <c r="P4" s="226">
        <f>COUNTIFS(Data!$H:$H,"*" &amp; $A4 &amp; "*",Data!$H:$H,"*" &amp; P$1 &amp; "*")</f>
        <v>1</v>
      </c>
      <c r="Q4" s="226">
        <f>COUNTIFS(Data!$H:$H,"*" &amp; $A4 &amp; "*",Data!$H:$H,"*" &amp; Q$1 &amp; "*")</f>
        <v>0</v>
      </c>
      <c r="R4" s="226">
        <f>COUNTIFS(Data!$H:$H,"*" &amp; $A4 &amp; "*",Data!$H:$H,"*" &amp; R$1 &amp; "*")</f>
        <v>0</v>
      </c>
      <c r="S4" s="226">
        <f>COUNTIFS(Data!$H:$H,"*" &amp; $A4 &amp; "*",Data!$H:$H,"*" &amp; S$1 &amp; "*")</f>
        <v>0</v>
      </c>
      <c r="T4" s="226">
        <f>COUNTIFS(Data!$H:$H,"*" &amp; $A4 &amp; "*",Data!$K:$K,"*" &amp; T$1 &amp; "*")</f>
        <v>2</v>
      </c>
    </row>
    <row r="5" spans="1:21" ht="13.95" customHeight="1" x14ac:dyDescent="0.3">
      <c r="A5" s="225" t="s">
        <v>940</v>
      </c>
      <c r="B5" s="226">
        <f>COUNTIFS(Data!$H:$H,"*" &amp; $A5 &amp; "*",Data!$H:$H,"*" &amp; $B$1 &amp; "*")</f>
        <v>0</v>
      </c>
      <c r="C5" s="226">
        <f>COUNTIFS(Data!$H:$H,"*" &amp; $A5 &amp; "*",Data!$H:$H,"*" &amp; $C$1 &amp; "*")</f>
        <v>0</v>
      </c>
      <c r="D5" s="226">
        <f>COUNTIFS(Data!$H:$H,"*" &amp; $A5 &amp; "*",Data!$H:$H,"*" &amp; D$1 &amp; "*")</f>
        <v>0</v>
      </c>
      <c r="E5" s="226">
        <f>COUNTIFS(Data!$H:$H,"*" &amp; $A5 &amp; "*",Data!$H:$H,"*" &amp; E$1 &amp; "*")</f>
        <v>1</v>
      </c>
      <c r="F5" s="226">
        <f>COUNTIFS(Data!$H:$H,"*" &amp; $A5 &amp; "*",Data!$H:$H,"*" &amp; F$1 &amp; "*")</f>
        <v>0</v>
      </c>
      <c r="G5" s="226">
        <f>COUNTIFS(Data!$H:$H,"*" &amp; $A5 &amp; "*",Data!$H:$H,"*" &amp; G$1 &amp; "*")</f>
        <v>0</v>
      </c>
      <c r="H5" s="226">
        <f>COUNTIFS(Data!$H:$H,"*" &amp; $A5 &amp; "*",Data!$H:$H,"*" &amp; H$1 &amp; "*")</f>
        <v>0</v>
      </c>
      <c r="I5" s="226">
        <f>COUNTIFS(Data!$H:$H,"*" &amp; $A5 &amp; "*",Data!$H:$H,"*" &amp; I$1 &amp; "*")</f>
        <v>0</v>
      </c>
      <c r="J5" s="226">
        <f>COUNTIFS(Data!$H:$H,"*" &amp; $A5 &amp; "*",Data!$H:$H,"*" &amp; J$1 &amp; "*")</f>
        <v>0</v>
      </c>
      <c r="K5" s="226">
        <f>COUNTIFS(Data!$H:$H,"*" &amp; $A5 &amp; "*",Data!$H:$H,"*" &amp; K$1 &amp; "*")</f>
        <v>0</v>
      </c>
      <c r="L5" s="226">
        <f>COUNTIFS(Data!$H:$H,"*" &amp; $A5 &amp; "*",Data!$H:$H,"*" &amp; L$1 &amp; "*")</f>
        <v>0</v>
      </c>
      <c r="M5" s="226">
        <f>COUNTIFS(Data!$H:$H,"*" &amp; $A5 &amp; "*",Data!$H:$H,"*" &amp; M$1 &amp; "*")</f>
        <v>0</v>
      </c>
      <c r="N5" s="226">
        <f>COUNTIFS(Data!$H:$H,"*" &amp; $A5 &amp; "*",Data!$H:$H,"*" &amp; N$1 &amp; "*")</f>
        <v>0</v>
      </c>
      <c r="O5" s="226">
        <f>COUNTIFS(Data!$H:$H,"*" &amp; $A5 &amp; "*",Data!$H:$H,"*" &amp; O$1 &amp; "*")</f>
        <v>0</v>
      </c>
      <c r="P5" s="226">
        <f>COUNTIFS(Data!$H:$H,"*" &amp; $A5 &amp; "*",Data!$H:$H,"*" &amp; P$1 &amp; "*")</f>
        <v>0</v>
      </c>
      <c r="Q5" s="226">
        <f>COUNTIFS(Data!$H:$H,"*" &amp; $A5 &amp; "*",Data!$H:$H,"*" &amp; Q$1 &amp; "*")</f>
        <v>0</v>
      </c>
      <c r="R5" s="226">
        <f>COUNTIFS(Data!$H:$H,"*" &amp; $A5 &amp; "*",Data!$H:$H,"*" &amp; R$1 &amp; "*")</f>
        <v>0</v>
      </c>
      <c r="S5" s="226">
        <f>COUNTIFS(Data!$H:$H,"*" &amp; $A5 &amp; "*",Data!$H:$H,"*" &amp; S$1 &amp; "*")</f>
        <v>0</v>
      </c>
      <c r="T5" s="226">
        <f>COUNTIFS(Data!$H:$H,"*" &amp; $A5 &amp; "*",Data!$K:$K,"*" &amp; T$1 &amp; "*")</f>
        <v>1</v>
      </c>
    </row>
    <row r="6" spans="1:21" ht="13.95" customHeight="1" x14ac:dyDescent="0.3">
      <c r="A6" s="225" t="s">
        <v>942</v>
      </c>
      <c r="B6" s="226">
        <f>COUNTIFS(Data!$H:$H,"*" &amp; $A6 &amp; "*",Data!$H:$H,"*" &amp; $B$1 &amp; "*")</f>
        <v>5</v>
      </c>
      <c r="C6" s="226">
        <f>COUNTIFS(Data!$H:$H,"*" &amp; $A6 &amp; "*",Data!$H:$H,"*" &amp; $C$1 &amp; "*")</f>
        <v>1</v>
      </c>
      <c r="D6" s="226">
        <f>COUNTIFS(Data!$H:$H,"*" &amp; $A6 &amp; "*",Data!$H:$H,"*" &amp; D$1 &amp; "*")</f>
        <v>0</v>
      </c>
      <c r="E6" s="226">
        <f>COUNTIFS(Data!$H:$H,"*" &amp; $A6 &amp; "*",Data!$H:$H,"*" &amp; E$1 &amp; "*")</f>
        <v>0</v>
      </c>
      <c r="F6" s="226">
        <f>COUNTIFS(Data!$H:$H,"*" &amp; $A6 &amp; "*",Data!$H:$H,"*" &amp; F$1 &amp; "*")</f>
        <v>7</v>
      </c>
      <c r="G6" s="226">
        <f>COUNTIFS(Data!$H:$H,"*" &amp; $A6 &amp; "*",Data!$H:$H,"*" &amp; G$1 &amp; "*")</f>
        <v>2</v>
      </c>
      <c r="H6" s="226">
        <f>COUNTIFS(Data!$H:$H,"*" &amp; $A6 &amp; "*",Data!$H:$H,"*" &amp; H$1 &amp; "*")</f>
        <v>4</v>
      </c>
      <c r="I6" s="226">
        <f>COUNTIFS(Data!$H:$H,"*" &amp; $A6 &amp; "*",Data!$H:$H,"*" &amp; I$1 &amp; "*")</f>
        <v>0</v>
      </c>
      <c r="J6" s="226">
        <f>COUNTIFS(Data!$H:$H,"*" &amp; $A6 &amp; "*",Data!$H:$H,"*" &amp; J$1 &amp; "*")</f>
        <v>4</v>
      </c>
      <c r="K6" s="226">
        <f>COUNTIFS(Data!$H:$H,"*" &amp; $A6 &amp; "*",Data!$H:$H,"*" &amp; K$1 &amp; "*")</f>
        <v>0</v>
      </c>
      <c r="L6" s="226">
        <f>COUNTIFS(Data!$H:$H,"*" &amp; $A6 &amp; "*",Data!$H:$H,"*" &amp; L$1 &amp; "*")</f>
        <v>2</v>
      </c>
      <c r="M6" s="226">
        <f>COUNTIFS(Data!$H:$H,"*" &amp; $A6 &amp; "*",Data!$H:$H,"*" &amp; M$1 &amp; "*")</f>
        <v>0</v>
      </c>
      <c r="N6" s="226">
        <f>COUNTIFS(Data!$H:$H,"*" &amp; $A6 &amp; "*",Data!$H:$H,"*" &amp; N$1 &amp; "*")</f>
        <v>2</v>
      </c>
      <c r="O6" s="226">
        <f>COUNTIFS(Data!$H:$H,"*" &amp; $A6 &amp; "*",Data!$H:$H,"*" &amp; O$1 &amp; "*")</f>
        <v>2</v>
      </c>
      <c r="P6" s="226">
        <f>COUNTIFS(Data!$H:$H,"*" &amp; $A6 &amp; "*",Data!$H:$H,"*" &amp; P$1 &amp; "*")</f>
        <v>0</v>
      </c>
      <c r="Q6" s="226">
        <f>COUNTIFS(Data!$H:$H,"*" &amp; $A6 &amp; "*",Data!$H:$H,"*" &amp; Q$1 &amp; "*")</f>
        <v>0</v>
      </c>
      <c r="R6" s="226">
        <f>COUNTIFS(Data!$H:$H,"*" &amp; $A6 &amp; "*",Data!$H:$H,"*" &amp; R$1 &amp; "*")</f>
        <v>0</v>
      </c>
      <c r="S6" s="226">
        <f>COUNTIFS(Data!$H:$H,"*" &amp; $A6 &amp; "*",Data!$H:$H,"*" &amp; S$1 &amp; "*")</f>
        <v>0</v>
      </c>
      <c r="T6" s="226">
        <f>COUNTIFS(Data!$H:$H,"*" &amp; $A6 &amp; "*",Data!$K:$K,"*" &amp; T$1 &amp; "*")</f>
        <v>5</v>
      </c>
    </row>
    <row r="7" spans="1:21" ht="13.95" customHeight="1" x14ac:dyDescent="0.3">
      <c r="A7" s="225" t="s">
        <v>943</v>
      </c>
      <c r="B7" s="226">
        <f>COUNTIFS(Data!$H:$H,"*" &amp; $A7 &amp; "*",Data!$H:$H,"*" &amp; $B$1 &amp; "*")</f>
        <v>5</v>
      </c>
      <c r="C7" s="226">
        <f>COUNTIFS(Data!$H:$H,"*" &amp; $A7 &amp; "*",Data!$H:$H,"*" &amp; $C$1 &amp; "*")</f>
        <v>1</v>
      </c>
      <c r="D7" s="226">
        <f>COUNTIFS(Data!$H:$H,"*" &amp; $A7 &amp; "*",Data!$H:$H,"*" &amp; D$1 &amp; "*")</f>
        <v>4</v>
      </c>
      <c r="E7" s="226">
        <f>COUNTIFS(Data!$H:$H,"*" &amp; $A7 &amp; "*",Data!$H:$H,"*" &amp; E$1 &amp; "*")</f>
        <v>0</v>
      </c>
      <c r="F7" s="226">
        <f>COUNTIFS(Data!$H:$H,"*" &amp; $A7 &amp; "*",Data!$H:$H,"*" &amp; F$1 &amp; "*")</f>
        <v>2</v>
      </c>
      <c r="G7" s="226">
        <f>COUNTIFS(Data!$H:$H,"*" &amp; $A7 &amp; "*",Data!$H:$H,"*" &amp; G$1 &amp; "*")</f>
        <v>10</v>
      </c>
      <c r="H7" s="226">
        <f>COUNTIFS(Data!$H:$H,"*" &amp; $A7 &amp; "*",Data!$H:$H,"*" &amp; H$1 &amp; "*")</f>
        <v>3</v>
      </c>
      <c r="I7" s="226">
        <f>COUNTIFS(Data!$H:$H,"*" &amp; $A7 &amp; "*",Data!$H:$H,"*" &amp; I$1 &amp; "*")</f>
        <v>1</v>
      </c>
      <c r="J7" s="226">
        <f>COUNTIFS(Data!$H:$H,"*" &amp; $A7 &amp; "*",Data!$H:$H,"*" &amp; J$1 &amp; "*")</f>
        <v>2</v>
      </c>
      <c r="K7" s="226">
        <f>COUNTIFS(Data!$H:$H,"*" &amp; $A7 &amp; "*",Data!$H:$H,"*" &amp; K$1 &amp; "*")</f>
        <v>0</v>
      </c>
      <c r="L7" s="226">
        <f>COUNTIFS(Data!$H:$H,"*" &amp; $A7 &amp; "*",Data!$H:$H,"*" &amp; L$1 &amp; "*")</f>
        <v>3</v>
      </c>
      <c r="M7" s="226">
        <f>COUNTIFS(Data!$H:$H,"*" &amp; $A7 &amp; "*",Data!$H:$H,"*" &amp; M$1 &amp; "*")</f>
        <v>0</v>
      </c>
      <c r="N7" s="226">
        <f>COUNTIFS(Data!$H:$H,"*" &amp; $A7 &amp; "*",Data!$H:$H,"*" &amp; N$1 &amp; "*")</f>
        <v>1</v>
      </c>
      <c r="O7" s="226">
        <f>COUNTIFS(Data!$H:$H,"*" &amp; $A7 &amp; "*",Data!$H:$H,"*" &amp; O$1 &amp; "*")</f>
        <v>4</v>
      </c>
      <c r="P7" s="226">
        <f>COUNTIFS(Data!$H:$H,"*" &amp; $A7 &amp; "*",Data!$H:$H,"*" &amp; P$1 &amp; "*")</f>
        <v>1</v>
      </c>
      <c r="Q7" s="226">
        <f>COUNTIFS(Data!$H:$H,"*" &amp; $A7 &amp; "*",Data!$H:$H,"*" &amp; Q$1 &amp; "*")</f>
        <v>0</v>
      </c>
      <c r="R7" s="226">
        <f>COUNTIFS(Data!$H:$H,"*" &amp; $A7 &amp; "*",Data!$H:$H,"*" &amp; R$1 &amp; "*")</f>
        <v>1</v>
      </c>
      <c r="S7" s="226">
        <f>COUNTIFS(Data!$H:$H,"*" &amp; $A7 &amp; "*",Data!$H:$H,"*" &amp; S$1 &amp; "*")</f>
        <v>0</v>
      </c>
      <c r="T7" s="226">
        <f>COUNTIFS(Data!$H:$H,"*" &amp; $A7 &amp; "*",Data!$K:$K,"*" &amp; T$1 &amp; "*")</f>
        <v>4</v>
      </c>
    </row>
    <row r="8" spans="1:21" ht="13.95" customHeight="1" x14ac:dyDescent="0.3">
      <c r="A8" s="227" t="s">
        <v>594</v>
      </c>
      <c r="B8" s="226">
        <f>COUNTIFS(Data!$H:$H,"*" &amp; $A8 &amp; "*",Data!$H:$H,"*" &amp; $B$1 &amp; "*")</f>
        <v>14</v>
      </c>
      <c r="C8" s="226">
        <f>COUNTIFS(Data!$H:$H,"*" &amp; $A8 &amp; "*",Data!$H:$H,"*" &amp; $C$1 &amp; "*")</f>
        <v>0</v>
      </c>
      <c r="D8" s="226">
        <f>COUNTIFS(Data!$H:$H,"*" &amp; $A8 &amp; "*",Data!$H:$H,"*" &amp; D$1 &amp; "*")</f>
        <v>0</v>
      </c>
      <c r="E8" s="226">
        <f>COUNTIFS(Data!$H:$H,"*" &amp; $A8 &amp; "*",Data!$H:$H,"*" &amp; E$1 &amp; "*")</f>
        <v>0</v>
      </c>
      <c r="F8" s="226">
        <f>COUNTIFS(Data!$H:$H,"*" &amp; $A8 &amp; "*",Data!$H:$H,"*" &amp; F$1 &amp; "*")</f>
        <v>4</v>
      </c>
      <c r="G8" s="226">
        <f>COUNTIFS(Data!$H:$H,"*" &amp; $A8 &amp; "*",Data!$H:$H,"*" &amp; G$1 &amp; "*")</f>
        <v>3</v>
      </c>
      <c r="H8" s="226">
        <f>COUNTIFS(Data!$H:$H,"*" &amp; $A8 &amp; "*",Data!$H:$H,"*" &amp; H$1 &amp; "*")</f>
        <v>14</v>
      </c>
      <c r="I8" s="226">
        <f>COUNTIFS(Data!$H:$H,"*" &amp; $A8 &amp; "*",Data!$H:$H,"*" &amp; I$1 &amp; "*")</f>
        <v>0</v>
      </c>
      <c r="J8" s="226">
        <f>COUNTIFS(Data!$H:$H,"*" &amp; $A8 &amp; "*",Data!$H:$H,"*" &amp; J$1 &amp; "*")</f>
        <v>10</v>
      </c>
      <c r="K8" s="226">
        <f>COUNTIFS(Data!$H:$H,"*" &amp; $A8 &amp; "*",Data!$H:$H,"*" &amp; K$1 &amp; "*")</f>
        <v>0</v>
      </c>
      <c r="L8" s="226">
        <f>COUNTIFS(Data!$H:$H,"*" &amp; $A8 &amp; "*",Data!$H:$H,"*" &amp; L$1 &amp; "*")</f>
        <v>10</v>
      </c>
      <c r="M8" s="226">
        <f>COUNTIFS(Data!$H:$H,"*" &amp; $A8 &amp; "*",Data!$H:$H,"*" &amp; M$1 &amp; "*")</f>
        <v>1</v>
      </c>
      <c r="N8" s="226">
        <f>COUNTIFS(Data!$H:$H,"*" &amp; $A8 &amp; "*",Data!$H:$H,"*" &amp; N$1 &amp; "*")</f>
        <v>4</v>
      </c>
      <c r="O8" s="226">
        <f>COUNTIFS(Data!$H:$H,"*" &amp; $A8 &amp; "*",Data!$H:$H,"*" &amp; O$1 &amp; "*")</f>
        <v>7</v>
      </c>
      <c r="P8" s="226">
        <f>COUNTIFS(Data!$H:$H,"*" &amp; $A8 &amp; "*",Data!$H:$H,"*" &amp; P$1 &amp; "*")</f>
        <v>0</v>
      </c>
      <c r="Q8" s="226">
        <f>COUNTIFS(Data!$H:$H,"*" &amp; $A8 &amp; "*",Data!$H:$H,"*" &amp; Q$1 &amp; "*")</f>
        <v>1</v>
      </c>
      <c r="R8" s="226">
        <f>COUNTIFS(Data!$H:$H,"*" &amp; $A8 &amp; "*",Data!$H:$H,"*" &amp; R$1 &amp; "*")</f>
        <v>0</v>
      </c>
      <c r="S8" s="226">
        <f>COUNTIFS(Data!$H:$H,"*" &amp; $A8 &amp; "*",Data!$H:$H,"*" &amp; S$1 &amp; "*")</f>
        <v>1</v>
      </c>
      <c r="T8" s="226">
        <f>COUNTIFS(Data!$H:$H,"*" &amp; $A8 &amp; "*",Data!$K:$K,"*" &amp; T$1 &amp; "*")</f>
        <v>6</v>
      </c>
    </row>
    <row r="9" spans="1:21" ht="13.95" customHeight="1" x14ac:dyDescent="0.3">
      <c r="A9" s="227" t="s">
        <v>944</v>
      </c>
      <c r="B9" s="226">
        <f>COUNTIFS(Data!$H:$H,"*" &amp; $A9 &amp; "*",Data!$H:$H,"*" &amp; $B$1 &amp; "*")</f>
        <v>0</v>
      </c>
      <c r="C9" s="226">
        <f>COUNTIFS(Data!$H:$H,"*" &amp; $A9 &amp; "*",Data!$H:$H,"*" &amp; $C$1 &amp; "*")</f>
        <v>0</v>
      </c>
      <c r="D9" s="226">
        <f>COUNTIFS(Data!$H:$H,"*" &amp; $A9 &amp; "*",Data!$H:$H,"*" &amp; D$1 &amp; "*")</f>
        <v>1</v>
      </c>
      <c r="E9" s="226">
        <f>COUNTIFS(Data!$H:$H,"*" &amp; $A9 &amp; "*",Data!$H:$H,"*" &amp; E$1 &amp; "*")</f>
        <v>0</v>
      </c>
      <c r="F9" s="226">
        <f>COUNTIFS(Data!$H:$H,"*" &amp; $A9 &amp; "*",Data!$H:$H,"*" &amp; F$1 &amp; "*")</f>
        <v>0</v>
      </c>
      <c r="G9" s="226">
        <f>COUNTIFS(Data!$H:$H,"*" &amp; $A9 &amp; "*",Data!$H:$H,"*" &amp; G$1 &amp; "*")</f>
        <v>1</v>
      </c>
      <c r="H9" s="226">
        <f>COUNTIFS(Data!$H:$H,"*" &amp; $A9 &amp; "*",Data!$H:$H,"*" &amp; H$1 &amp; "*")</f>
        <v>0</v>
      </c>
      <c r="I9" s="226">
        <f>COUNTIFS(Data!$H:$H,"*" &amp; $A9 &amp; "*",Data!$H:$H,"*" &amp; I$1 &amp; "*")</f>
        <v>1</v>
      </c>
      <c r="J9" s="226">
        <f>COUNTIFS(Data!$H:$H,"*" &amp; $A9 &amp; "*",Data!$H:$H,"*" &amp; J$1 &amp; "*")</f>
        <v>0</v>
      </c>
      <c r="K9" s="226">
        <f>COUNTIFS(Data!$H:$H,"*" &amp; $A9 &amp; "*",Data!$H:$H,"*" &amp; K$1 &amp; "*")</f>
        <v>0</v>
      </c>
      <c r="L9" s="226">
        <f>COUNTIFS(Data!$H:$H,"*" &amp; $A9 &amp; "*",Data!$H:$H,"*" &amp; L$1 &amp; "*")</f>
        <v>0</v>
      </c>
      <c r="M9" s="226">
        <f>COUNTIFS(Data!$H:$H,"*" &amp; $A9 &amp; "*",Data!$H:$H,"*" &amp; M$1 &amp; "*")</f>
        <v>0</v>
      </c>
      <c r="N9" s="226">
        <f>COUNTIFS(Data!$H:$H,"*" &amp; $A9 &amp; "*",Data!$H:$H,"*" &amp; N$1 &amp; "*")</f>
        <v>0</v>
      </c>
      <c r="O9" s="226">
        <f>COUNTIFS(Data!$H:$H,"*" &amp; $A9 &amp; "*",Data!$H:$H,"*" &amp; O$1 &amp; "*")</f>
        <v>0</v>
      </c>
      <c r="P9" s="226">
        <f>COUNTIFS(Data!$H:$H,"*" &amp; $A9 &amp; "*",Data!$H:$H,"*" &amp; P$1 &amp; "*")</f>
        <v>0</v>
      </c>
      <c r="Q9" s="226">
        <f>COUNTIFS(Data!$H:$H,"*" &amp; $A9 &amp; "*",Data!$H:$H,"*" &amp; Q$1 &amp; "*")</f>
        <v>0</v>
      </c>
      <c r="R9" s="226">
        <f>COUNTIFS(Data!$H:$H,"*" &amp; $A9 &amp; "*",Data!$H:$H,"*" &amp; R$1 &amp; "*")</f>
        <v>0</v>
      </c>
      <c r="S9" s="226">
        <f>COUNTIFS(Data!$H:$H,"*" &amp; $A9 &amp; "*",Data!$H:$H,"*" &amp; S$1 &amp; "*")</f>
        <v>0</v>
      </c>
      <c r="T9" s="226">
        <f>COUNTIFS(Data!$H:$H,"*" &amp; $A9 &amp; "*",Data!$K:$K,"*" &amp; T$1 &amp; "*")</f>
        <v>1</v>
      </c>
    </row>
    <row r="10" spans="1:21" ht="13.95" customHeight="1" x14ac:dyDescent="0.3">
      <c r="A10" s="227" t="s">
        <v>945</v>
      </c>
      <c r="B10" s="226">
        <f>COUNTIFS(Data!$H:$H,"*" &amp; $A10 &amp; "*",Data!$H:$H,"*" &amp; $B$1 &amp; "*")</f>
        <v>17</v>
      </c>
      <c r="C10" s="226">
        <f>COUNTIFS(Data!$H:$H,"*" &amp; $A10 &amp; "*",Data!$H:$H,"*" &amp; $C$1 &amp; "*")</f>
        <v>2</v>
      </c>
      <c r="D10" s="226">
        <f>COUNTIFS(Data!$H:$H,"*" &amp; $A10 &amp; "*",Data!$H:$H,"*" &amp; D$1 &amp; "*")</f>
        <v>1</v>
      </c>
      <c r="E10" s="226">
        <f>COUNTIFS(Data!$H:$H,"*" &amp; $A10 &amp; "*",Data!$H:$H,"*" &amp; E$1 &amp; "*")</f>
        <v>0</v>
      </c>
      <c r="F10" s="226">
        <f>COUNTIFS(Data!$H:$H,"*" &amp; $A10 &amp; "*",Data!$H:$H,"*" &amp; F$1 &amp; "*")</f>
        <v>4</v>
      </c>
      <c r="G10" s="226">
        <f>COUNTIFS(Data!$H:$H,"*" &amp; $A10 &amp; "*",Data!$H:$H,"*" &amp; G$1 &amp; "*")</f>
        <v>2</v>
      </c>
      <c r="H10" s="226">
        <f>COUNTIFS(Data!$H:$H,"*" &amp; $A10 &amp; "*",Data!$H:$H,"*" &amp; H$1 &amp; "*")</f>
        <v>10</v>
      </c>
      <c r="I10" s="226">
        <f>COUNTIFS(Data!$H:$H,"*" &amp; $A10 &amp; "*",Data!$H:$H,"*" &amp; I$1 &amp; "*")</f>
        <v>0</v>
      </c>
      <c r="J10" s="226">
        <f>COUNTIFS(Data!$H:$H,"*" &amp; $A10 &amp; "*",Data!$H:$H,"*" &amp; J$1 &amp; "*")</f>
        <v>17</v>
      </c>
      <c r="K10" s="226">
        <f>COUNTIFS(Data!$H:$H,"*" &amp; $A10 &amp; "*",Data!$H:$H,"*" &amp; K$1 &amp; "*")</f>
        <v>1</v>
      </c>
      <c r="L10" s="226">
        <f>COUNTIFS(Data!$H:$H,"*" &amp; $A10 &amp; "*",Data!$H:$H,"*" &amp; L$1 &amp; "*")</f>
        <v>7</v>
      </c>
      <c r="M10" s="226">
        <f>COUNTIFS(Data!$H:$H,"*" &amp; $A10 &amp; "*",Data!$H:$H,"*" &amp; M$1 &amp; "*")</f>
        <v>1</v>
      </c>
      <c r="N10" s="226">
        <f>COUNTIFS(Data!$H:$H,"*" &amp; $A10 &amp; "*",Data!$H:$H,"*" &amp; N$1 &amp; "*")</f>
        <v>3</v>
      </c>
      <c r="O10" s="226">
        <f>COUNTIFS(Data!$H:$H,"*" &amp; $A10 &amp; "*",Data!$H:$H,"*" &amp; O$1 &amp; "*")</f>
        <v>9</v>
      </c>
      <c r="P10" s="226">
        <f>COUNTIFS(Data!$H:$H,"*" &amp; $A10 &amp; "*",Data!$H:$H,"*" &amp; P$1 &amp; "*")</f>
        <v>0</v>
      </c>
      <c r="Q10" s="226">
        <f>COUNTIFS(Data!$H:$H,"*" &amp; $A10 &amp; "*",Data!$H:$H,"*" &amp; Q$1 &amp; "*")</f>
        <v>1</v>
      </c>
      <c r="R10" s="226">
        <f>COUNTIFS(Data!$H:$H,"*" &amp; $A10 &amp; "*",Data!$H:$H,"*" &amp; R$1 &amp; "*")</f>
        <v>0</v>
      </c>
      <c r="S10" s="226">
        <f>COUNTIFS(Data!$H:$H,"*" &amp; $A10 &amp; "*",Data!$H:$H,"*" &amp; S$1 &amp; "*")</f>
        <v>1</v>
      </c>
      <c r="T10" s="226">
        <f>COUNTIFS(Data!$H:$H,"*" &amp; $A10 &amp; "*",Data!$K:$K,"*" &amp; T$1 &amp; "*")</f>
        <v>7</v>
      </c>
    </row>
    <row r="11" spans="1:21" ht="13.95" customHeight="1" x14ac:dyDescent="0.3">
      <c r="A11" s="227" t="s">
        <v>946</v>
      </c>
      <c r="B11" s="226">
        <f>COUNTIFS(Data!$H:$H,"*" &amp; $A11 &amp; "*",Data!$H:$H,"*" &amp; $B$1 &amp; "*")</f>
        <v>1</v>
      </c>
      <c r="C11" s="226">
        <f>COUNTIFS(Data!$H:$H,"*" &amp; $A11 &amp; "*",Data!$H:$H,"*" &amp; $C$1 &amp; "*")</f>
        <v>2</v>
      </c>
      <c r="D11" s="226">
        <f>COUNTIFS(Data!$H:$H,"*" &amp; $A11 &amp; "*",Data!$H:$H,"*" &amp; D$1 &amp; "*")</f>
        <v>0</v>
      </c>
      <c r="E11" s="226">
        <f>COUNTIFS(Data!$H:$H,"*" &amp; $A11 &amp; "*",Data!$H:$H,"*" &amp; E$1 &amp; "*")</f>
        <v>0</v>
      </c>
      <c r="F11" s="226">
        <f>COUNTIFS(Data!$H:$H,"*" &amp; $A11 &amp; "*",Data!$H:$H,"*" &amp; F$1 &amp; "*")</f>
        <v>0</v>
      </c>
      <c r="G11" s="226">
        <f>COUNTIFS(Data!$H:$H,"*" &amp; $A11 &amp; "*",Data!$H:$H,"*" &amp; G$1 &amp; "*")</f>
        <v>0</v>
      </c>
      <c r="H11" s="226">
        <f>COUNTIFS(Data!$H:$H,"*" &amp; $A11 &amp; "*",Data!$H:$H,"*" &amp; H$1 &amp; "*")</f>
        <v>0</v>
      </c>
      <c r="I11" s="226">
        <f>COUNTIFS(Data!$H:$H,"*" &amp; $A11 &amp; "*",Data!$H:$H,"*" &amp; I$1 &amp; "*")</f>
        <v>0</v>
      </c>
      <c r="J11" s="226">
        <f>COUNTIFS(Data!$H:$H,"*" &amp; $A11 &amp; "*",Data!$H:$H,"*" &amp; J$1 &amp; "*")</f>
        <v>1</v>
      </c>
      <c r="K11" s="226">
        <f>COUNTIFS(Data!$H:$H,"*" &amp; $A11 &amp; "*",Data!$H:$H,"*" &amp; K$1 &amp; "*")</f>
        <v>2</v>
      </c>
      <c r="L11" s="226">
        <f>COUNTIFS(Data!$H:$H,"*" &amp; $A11 &amp; "*",Data!$H:$H,"*" &amp; L$1 &amp; "*")</f>
        <v>0</v>
      </c>
      <c r="M11" s="226">
        <f>COUNTIFS(Data!$H:$H,"*" &amp; $A11 &amp; "*",Data!$H:$H,"*" &amp; M$1 &amp; "*")</f>
        <v>0</v>
      </c>
      <c r="N11" s="226">
        <f>COUNTIFS(Data!$H:$H,"*" &amp; $A11 &amp; "*",Data!$H:$H,"*" &amp; N$1 &amp; "*")</f>
        <v>0</v>
      </c>
      <c r="O11" s="226">
        <f>COUNTIFS(Data!$H:$H,"*" &amp; $A11 &amp; "*",Data!$H:$H,"*" &amp; O$1 &amp; "*")</f>
        <v>0</v>
      </c>
      <c r="P11" s="226">
        <f>COUNTIFS(Data!$H:$H,"*" &amp; $A11 &amp; "*",Data!$H:$H,"*" &amp; P$1 &amp; "*")</f>
        <v>0</v>
      </c>
      <c r="Q11" s="226">
        <f>COUNTIFS(Data!$H:$H,"*" &amp; $A11 &amp; "*",Data!$H:$H,"*" &amp; Q$1 &amp; "*")</f>
        <v>0</v>
      </c>
      <c r="R11" s="226">
        <f>COUNTIFS(Data!$H:$H,"*" &amp; $A11 &amp; "*",Data!$H:$H,"*" &amp; R$1 &amp; "*")</f>
        <v>0</v>
      </c>
      <c r="S11" s="226">
        <f>COUNTIFS(Data!$H:$H,"*" &amp; $A11 &amp; "*",Data!$H:$H,"*" &amp; S$1 &amp; "*")</f>
        <v>0</v>
      </c>
      <c r="T11" s="226">
        <f>COUNTIFS(Data!$H:$H,"*" &amp; $A11 &amp; "*",Data!$K:$K,"*" &amp; T$1 &amp; "*")</f>
        <v>0</v>
      </c>
    </row>
    <row r="12" spans="1:21" ht="13.95" customHeight="1" x14ac:dyDescent="0.3">
      <c r="A12" s="227" t="s">
        <v>947</v>
      </c>
      <c r="B12" s="226">
        <f>COUNTIFS(Data!$H:$H,"*" &amp; $A12 &amp; "*",Data!$H:$H,"*" &amp; $B$1 &amp; "*")</f>
        <v>10</v>
      </c>
      <c r="C12" s="226">
        <f>COUNTIFS(Data!$H:$H,"*" &amp; $A12 &amp; "*",Data!$H:$H,"*" &amp; $C$1 &amp; "*")</f>
        <v>0</v>
      </c>
      <c r="D12" s="226">
        <f>COUNTIFS(Data!$H:$H,"*" &amp; $A12 &amp; "*",Data!$H:$H,"*" &amp; D$1 &amp; "*")</f>
        <v>0</v>
      </c>
      <c r="E12" s="226">
        <f>COUNTIFS(Data!$H:$H,"*" &amp; $A12 &amp; "*",Data!$H:$H,"*" &amp; E$1 &amp; "*")</f>
        <v>0</v>
      </c>
      <c r="F12" s="226">
        <f>COUNTIFS(Data!$H:$H,"*" &amp; $A12 &amp; "*",Data!$H:$H,"*" &amp; F$1 &amp; "*")</f>
        <v>2</v>
      </c>
      <c r="G12" s="226">
        <f>COUNTIFS(Data!$H:$H,"*" &amp; $A12 &amp; "*",Data!$H:$H,"*" &amp; G$1 &amp; "*")</f>
        <v>3</v>
      </c>
      <c r="H12" s="226">
        <f>COUNTIFS(Data!$H:$H,"*" &amp; $A12 &amp; "*",Data!$H:$H,"*" &amp; H$1 &amp; "*")</f>
        <v>10</v>
      </c>
      <c r="I12" s="226">
        <f>COUNTIFS(Data!$H:$H,"*" &amp; $A12 &amp; "*",Data!$H:$H,"*" &amp; I$1 &amp; "*")</f>
        <v>0</v>
      </c>
      <c r="J12" s="226">
        <f>COUNTIFS(Data!$H:$H,"*" &amp; $A12 &amp; "*",Data!$H:$H,"*" &amp; J$1 &amp; "*")</f>
        <v>7</v>
      </c>
      <c r="K12" s="226">
        <f>COUNTIFS(Data!$H:$H,"*" &amp; $A12 &amp; "*",Data!$H:$H,"*" &amp; K$1 &amp; "*")</f>
        <v>0</v>
      </c>
      <c r="L12" s="226">
        <f>COUNTIFS(Data!$H:$H,"*" &amp; $A12 &amp; "*",Data!$H:$H,"*" &amp; L$1 &amp; "*")</f>
        <v>10</v>
      </c>
      <c r="M12" s="226">
        <f>COUNTIFS(Data!$H:$H,"*" &amp; $A12 &amp; "*",Data!$H:$H,"*" &amp; M$1 &amp; "*")</f>
        <v>1</v>
      </c>
      <c r="N12" s="226">
        <f>COUNTIFS(Data!$H:$H,"*" &amp; $A12 &amp; "*",Data!$H:$H,"*" &amp; N$1 &amp; "*")</f>
        <v>2</v>
      </c>
      <c r="O12" s="226">
        <f>COUNTIFS(Data!$H:$H,"*" &amp; $A12 &amp; "*",Data!$H:$H,"*" &amp; O$1 &amp; "*")</f>
        <v>6</v>
      </c>
      <c r="P12" s="226">
        <f>COUNTIFS(Data!$H:$H,"*" &amp; $A12 &amp; "*",Data!$H:$H,"*" &amp; P$1 &amp; "*")</f>
        <v>0</v>
      </c>
      <c r="Q12" s="226">
        <f>COUNTIFS(Data!$H:$H,"*" &amp; $A12 &amp; "*",Data!$H:$H,"*" &amp; Q$1 &amp; "*")</f>
        <v>0</v>
      </c>
      <c r="R12" s="226">
        <f>COUNTIFS(Data!$H:$H,"*" &amp; $A12 &amp; "*",Data!$H:$H,"*" &amp; R$1 &amp; "*")</f>
        <v>0</v>
      </c>
      <c r="S12" s="226">
        <f>COUNTIFS(Data!$H:$H,"*" &amp; $A12 &amp; "*",Data!$H:$H,"*" &amp; S$1 &amp; "*")</f>
        <v>1</v>
      </c>
      <c r="T12" s="226">
        <f>COUNTIFS(Data!$H:$H,"*" &amp; $A12 &amp; "*",Data!$K:$K,"*" &amp; T$1 &amp; "*")</f>
        <v>4</v>
      </c>
    </row>
    <row r="13" spans="1:21" ht="13.95" customHeight="1" x14ac:dyDescent="0.3">
      <c r="A13" s="227" t="s">
        <v>948</v>
      </c>
      <c r="B13" s="226">
        <f>COUNTIFS(Data!$H:$H,"*" &amp; $A13 &amp; "*",Data!$H:$H,"*" &amp; $B$1 &amp; "*")</f>
        <v>2</v>
      </c>
      <c r="C13" s="226">
        <f>COUNTIFS(Data!$H:$H,"*" &amp; $A13 &amp; "*",Data!$H:$H,"*" &amp; $C$1 &amp; "*")</f>
        <v>0</v>
      </c>
      <c r="D13" s="226">
        <f>COUNTIFS(Data!$H:$H,"*" &amp; $A13 &amp; "*",Data!$H:$H,"*" &amp; D$1 &amp; "*")</f>
        <v>0</v>
      </c>
      <c r="E13" s="226">
        <f>COUNTIFS(Data!$H:$H,"*" &amp; $A13 &amp; "*",Data!$H:$H,"*" &amp; E$1 &amp; "*")</f>
        <v>0</v>
      </c>
      <c r="F13" s="226">
        <f>COUNTIFS(Data!$H:$H,"*" &amp; $A13 &amp; "*",Data!$H:$H,"*" &amp; F$1 &amp; "*")</f>
        <v>0</v>
      </c>
      <c r="G13" s="226">
        <f>COUNTIFS(Data!$H:$H,"*" &amp; $A13 &amp; "*",Data!$H:$H,"*" &amp; G$1 &amp; "*")</f>
        <v>0</v>
      </c>
      <c r="H13" s="226">
        <f>COUNTIFS(Data!$H:$H,"*" &amp; $A13 &amp; "*",Data!$H:$H,"*" &amp; H$1 &amp; "*")</f>
        <v>1</v>
      </c>
      <c r="I13" s="226">
        <f>COUNTIFS(Data!$H:$H,"*" &amp; $A13 &amp; "*",Data!$H:$H,"*" &amp; I$1 &amp; "*")</f>
        <v>0</v>
      </c>
      <c r="J13" s="226">
        <f>COUNTIFS(Data!$H:$H,"*" &amp; $A13 &amp; "*",Data!$H:$H,"*" &amp; J$1 &amp; "*")</f>
        <v>1</v>
      </c>
      <c r="K13" s="226">
        <f>COUNTIFS(Data!$H:$H,"*" &amp; $A13 &amp; "*",Data!$H:$H,"*" &amp; K$1 &amp; "*")</f>
        <v>0</v>
      </c>
      <c r="L13" s="226">
        <f>COUNTIFS(Data!$H:$H,"*" &amp; $A13 &amp; "*",Data!$H:$H,"*" &amp; L$1 &amp; "*")</f>
        <v>1</v>
      </c>
      <c r="M13" s="226">
        <f>COUNTIFS(Data!$H:$H,"*" &amp; $A13 &amp; "*",Data!$H:$H,"*" &amp; M$1 &amp; "*")</f>
        <v>2</v>
      </c>
      <c r="N13" s="226">
        <f>COUNTIFS(Data!$H:$H,"*" &amp; $A13 &amp; "*",Data!$H:$H,"*" &amp; N$1 &amp; "*")</f>
        <v>0</v>
      </c>
      <c r="O13" s="226">
        <f>COUNTIFS(Data!$H:$H,"*" &amp; $A13 &amp; "*",Data!$H:$H,"*" &amp; O$1 &amp; "*")</f>
        <v>2</v>
      </c>
      <c r="P13" s="226">
        <f>COUNTIFS(Data!$H:$H,"*" &amp; $A13 &amp; "*",Data!$H:$H,"*" &amp; P$1 &amp; "*")</f>
        <v>0</v>
      </c>
      <c r="Q13" s="226">
        <f>COUNTIFS(Data!$H:$H,"*" &amp; $A13 &amp; "*",Data!$H:$H,"*" &amp; Q$1 &amp; "*")</f>
        <v>0</v>
      </c>
      <c r="R13" s="226">
        <f>COUNTIFS(Data!$H:$H,"*" &amp; $A13 &amp; "*",Data!$H:$H,"*" &amp; R$1 &amp; "*")</f>
        <v>0</v>
      </c>
      <c r="S13" s="226">
        <f>COUNTIFS(Data!$H:$H,"*" &amp; $A13 &amp; "*",Data!$H:$H,"*" &amp; S$1 &amp; "*")</f>
        <v>0</v>
      </c>
      <c r="T13" s="226">
        <f>COUNTIFS(Data!$H:$H,"*" &amp; $A13 &amp; "*",Data!$K:$K,"*" &amp; T$1 &amp; "*")</f>
        <v>2</v>
      </c>
    </row>
    <row r="14" spans="1:21" ht="13.95" customHeight="1" x14ac:dyDescent="0.3">
      <c r="A14" s="227" t="s">
        <v>949</v>
      </c>
      <c r="B14" s="226">
        <f>COUNTIFS(Data!$H:$H,"*" &amp; $A14 &amp; "*",Data!$H:$H,"*" &amp; $B$1 &amp; "*")</f>
        <v>4</v>
      </c>
      <c r="C14" s="226">
        <f>COUNTIFS(Data!$H:$H,"*" &amp; $A14 &amp; "*",Data!$H:$H,"*" &amp; $C$1 &amp; "*")</f>
        <v>0</v>
      </c>
      <c r="D14" s="226">
        <f>COUNTIFS(Data!$H:$H,"*" &amp; $A14 &amp; "*",Data!$H:$H,"*" &amp; D$1 &amp; "*")</f>
        <v>0</v>
      </c>
      <c r="E14" s="226">
        <f>COUNTIFS(Data!$H:$H,"*" &amp; $A14 &amp; "*",Data!$H:$H,"*" &amp; E$1 &amp; "*")</f>
        <v>0</v>
      </c>
      <c r="F14" s="226">
        <f>COUNTIFS(Data!$H:$H,"*" &amp; $A14 &amp; "*",Data!$H:$H,"*" &amp; F$1 &amp; "*")</f>
        <v>2</v>
      </c>
      <c r="G14" s="226">
        <f>COUNTIFS(Data!$H:$H,"*" &amp; $A14 &amp; "*",Data!$H:$H,"*" &amp; G$1 &amp; "*")</f>
        <v>1</v>
      </c>
      <c r="H14" s="226">
        <f>COUNTIFS(Data!$H:$H,"*" &amp; $A14 &amp; "*",Data!$H:$H,"*" &amp; H$1 &amp; "*")</f>
        <v>4</v>
      </c>
      <c r="I14" s="226">
        <f>COUNTIFS(Data!$H:$H,"*" &amp; $A14 &amp; "*",Data!$H:$H,"*" &amp; I$1 &amp; "*")</f>
        <v>0</v>
      </c>
      <c r="J14" s="226">
        <f>COUNTIFS(Data!$H:$H,"*" &amp; $A14 &amp; "*",Data!$H:$H,"*" &amp; J$1 &amp; "*")</f>
        <v>3</v>
      </c>
      <c r="K14" s="226">
        <f>COUNTIFS(Data!$H:$H,"*" &amp; $A14 &amp; "*",Data!$H:$H,"*" &amp; K$1 &amp; "*")</f>
        <v>0</v>
      </c>
      <c r="L14" s="226">
        <f>COUNTIFS(Data!$H:$H,"*" &amp; $A14 &amp; "*",Data!$H:$H,"*" &amp; L$1 &amp; "*")</f>
        <v>2</v>
      </c>
      <c r="M14" s="226">
        <f>COUNTIFS(Data!$H:$H,"*" &amp; $A14 &amp; "*",Data!$H:$H,"*" &amp; M$1 &amp; "*")</f>
        <v>0</v>
      </c>
      <c r="N14" s="226">
        <f>COUNTIFS(Data!$H:$H,"*" &amp; $A14 &amp; "*",Data!$H:$H,"*" &amp; N$1 &amp; "*")</f>
        <v>4</v>
      </c>
      <c r="O14" s="226">
        <f>COUNTIFS(Data!$H:$H,"*" &amp; $A14 &amp; "*",Data!$H:$H,"*" &amp; O$1 &amp; "*")</f>
        <v>0</v>
      </c>
      <c r="P14" s="226">
        <f>COUNTIFS(Data!$H:$H,"*" &amp; $A14 &amp; "*",Data!$H:$H,"*" &amp; P$1 &amp; "*")</f>
        <v>0</v>
      </c>
      <c r="Q14" s="226">
        <f>COUNTIFS(Data!$H:$H,"*" &amp; $A14 &amp; "*",Data!$H:$H,"*" &amp; Q$1 &amp; "*")</f>
        <v>1</v>
      </c>
      <c r="R14" s="226">
        <f>COUNTIFS(Data!$H:$H,"*" &amp; $A14 &amp; "*",Data!$H:$H,"*" &amp; R$1 &amp; "*")</f>
        <v>0</v>
      </c>
      <c r="S14" s="226">
        <f>COUNTIFS(Data!$H:$H,"*" &amp; $A14 &amp; "*",Data!$H:$H,"*" &amp; S$1 &amp; "*")</f>
        <v>0</v>
      </c>
      <c r="T14" s="226">
        <f>COUNTIFS(Data!$H:$H,"*" &amp; $A14 &amp; "*",Data!$K:$K,"*" &amp; T$1 &amp; "*")</f>
        <v>3</v>
      </c>
    </row>
    <row r="15" spans="1:21" ht="13.95" customHeight="1" x14ac:dyDescent="0.3">
      <c r="A15" s="227" t="s">
        <v>601</v>
      </c>
      <c r="B15" s="226">
        <f>COUNTIFS(Data!$H:$H,"*" &amp; $A15 &amp; "*",Data!$H:$H,"*" &amp; $B$1 &amp; "*")</f>
        <v>13</v>
      </c>
      <c r="C15" s="226">
        <f>COUNTIFS(Data!$H:$H,"*" &amp; $A15 &amp; "*",Data!$H:$H,"*" &amp; $C$1 &amp; "*")</f>
        <v>0</v>
      </c>
      <c r="D15" s="226">
        <f>COUNTIFS(Data!$H:$H,"*" &amp; $A15 &amp; "*",Data!$H:$H,"*" &amp; D$1 &amp; "*")</f>
        <v>2</v>
      </c>
      <c r="E15" s="226">
        <f>COUNTIFS(Data!$H:$H,"*" &amp; $A15 &amp; "*",Data!$H:$H,"*" &amp; E$1 &amp; "*")</f>
        <v>0</v>
      </c>
      <c r="F15" s="226">
        <f>COUNTIFS(Data!$H:$H,"*" &amp; $A15 &amp; "*",Data!$H:$H,"*" &amp; F$1 &amp; "*")</f>
        <v>2</v>
      </c>
      <c r="G15" s="226">
        <f>COUNTIFS(Data!$H:$H,"*" &amp; $A15 &amp; "*",Data!$H:$H,"*" &amp; G$1 &amp; "*")</f>
        <v>4</v>
      </c>
      <c r="H15" s="226">
        <f>COUNTIFS(Data!$H:$H,"*" &amp; $A15 &amp; "*",Data!$H:$H,"*" &amp; H$1 &amp; "*")</f>
        <v>7</v>
      </c>
      <c r="I15" s="226">
        <f>COUNTIFS(Data!$H:$H,"*" &amp; $A15 &amp; "*",Data!$H:$H,"*" &amp; I$1 &amp; "*")</f>
        <v>0</v>
      </c>
      <c r="J15" s="226">
        <f>COUNTIFS(Data!$H:$H,"*" &amp; $A15 &amp; "*",Data!$H:$H,"*" &amp; J$1 &amp; "*")</f>
        <v>9</v>
      </c>
      <c r="K15" s="226">
        <f>COUNTIFS(Data!$H:$H,"*" &amp; $A15 &amp; "*",Data!$H:$H,"*" &amp; K$1 &amp; "*")</f>
        <v>0</v>
      </c>
      <c r="L15" s="226">
        <f>COUNTIFS(Data!$H:$H,"*" &amp; $A15 &amp; "*",Data!$H:$H,"*" &amp; L$1 &amp; "*")</f>
        <v>6</v>
      </c>
      <c r="M15" s="226">
        <f>COUNTIFS(Data!$H:$H,"*" &amp; $A15 &amp; "*",Data!$H:$H,"*" &amp; M$1 &amp; "*")</f>
        <v>2</v>
      </c>
      <c r="N15" s="226">
        <f>COUNTIFS(Data!$H:$H,"*" &amp; $A15 &amp; "*",Data!$H:$H,"*" &amp; N$1 &amp; "*")</f>
        <v>0</v>
      </c>
      <c r="O15" s="226">
        <f>COUNTIFS(Data!$H:$H,"*" &amp; $A15 &amp; "*",Data!$H:$H,"*" &amp; O$1 &amp; "*")</f>
        <v>14</v>
      </c>
      <c r="P15" s="226">
        <f>COUNTIFS(Data!$H:$H,"*" &amp; $A15 &amp; "*",Data!$H:$H,"*" &amp; P$1 &amp; "*")</f>
        <v>1</v>
      </c>
      <c r="Q15" s="226">
        <f>COUNTIFS(Data!$H:$H,"*" &amp; $A15 &amp; "*",Data!$H:$H,"*" &amp; Q$1 &amp; "*")</f>
        <v>0</v>
      </c>
      <c r="R15" s="226">
        <f>COUNTIFS(Data!$H:$H,"*" &amp; $A15 &amp; "*",Data!$H:$H,"*" &amp; R$1 &amp; "*")</f>
        <v>1</v>
      </c>
      <c r="S15" s="226">
        <f>COUNTIFS(Data!$H:$H,"*" &amp; $A15 &amp; "*",Data!$H:$H,"*" &amp; S$1 &amp; "*")</f>
        <v>1</v>
      </c>
      <c r="T15" s="226">
        <f>COUNTIFS(Data!$H:$H,"*" &amp; $A15 &amp; "*",Data!$K:$K,"*" &amp; T$1 &amp; "*")</f>
        <v>6</v>
      </c>
    </row>
    <row r="16" spans="1:21" ht="13.95" customHeight="1" x14ac:dyDescent="0.3">
      <c r="A16" s="227" t="s">
        <v>950</v>
      </c>
      <c r="B16" s="226">
        <f>COUNTIFS(Data!$H:$H,"*" &amp; $A16 &amp; "*",Data!$H:$H,"*" &amp; $B$1 &amp; "*")</f>
        <v>0</v>
      </c>
      <c r="C16" s="226">
        <f>COUNTIFS(Data!$H:$H,"*" &amp; $A16 &amp; "*",Data!$H:$H,"*" &amp; $C$1 &amp; "*")</f>
        <v>0</v>
      </c>
      <c r="D16" s="226">
        <f>COUNTIFS(Data!$H:$H,"*" &amp; $A16 &amp; "*",Data!$H:$H,"*" &amp; D$1 &amp; "*")</f>
        <v>1</v>
      </c>
      <c r="E16" s="226">
        <f>COUNTIFS(Data!$H:$H,"*" &amp; $A16 &amp; "*",Data!$H:$H,"*" &amp; E$1 &amp; "*")</f>
        <v>0</v>
      </c>
      <c r="F16" s="226">
        <f>COUNTIFS(Data!$H:$H,"*" &amp; $A16 &amp; "*",Data!$H:$H,"*" &amp; F$1 &amp; "*")</f>
        <v>0</v>
      </c>
      <c r="G16" s="226">
        <f>COUNTIFS(Data!$H:$H,"*" &amp; $A16 &amp; "*",Data!$H:$H,"*" &amp; G$1 &amp; "*")</f>
        <v>1</v>
      </c>
      <c r="H16" s="226">
        <f>COUNTIFS(Data!$H:$H,"*" &amp; $A16 &amp; "*",Data!$H:$H,"*" &amp; H$1 &amp; "*")</f>
        <v>0</v>
      </c>
      <c r="I16" s="226">
        <f>COUNTIFS(Data!$H:$H,"*" &amp; $A16 &amp; "*",Data!$H:$H,"*" &amp; I$1 &amp; "*")</f>
        <v>0</v>
      </c>
      <c r="J16" s="226">
        <f>COUNTIFS(Data!$H:$H,"*" &amp; $A16 &amp; "*",Data!$H:$H,"*" &amp; J$1 &amp; "*")</f>
        <v>0</v>
      </c>
      <c r="K16" s="226">
        <f>COUNTIFS(Data!$H:$H,"*" &amp; $A16 &amp; "*",Data!$H:$H,"*" &amp; K$1 &amp; "*")</f>
        <v>0</v>
      </c>
      <c r="L16" s="226">
        <f>COUNTIFS(Data!$H:$H,"*" &amp; $A16 &amp; "*",Data!$H:$H,"*" &amp; L$1 &amp; "*")</f>
        <v>0</v>
      </c>
      <c r="M16" s="226">
        <f>COUNTIFS(Data!$H:$H,"*" &amp; $A16 &amp; "*",Data!$H:$H,"*" &amp; M$1 &amp; "*")</f>
        <v>0</v>
      </c>
      <c r="N16" s="226">
        <f>COUNTIFS(Data!$H:$H,"*" &amp; $A16 &amp; "*",Data!$H:$H,"*" &amp; N$1 &amp; "*")</f>
        <v>0</v>
      </c>
      <c r="O16" s="226">
        <f>COUNTIFS(Data!$H:$H,"*" &amp; $A16 &amp; "*",Data!$H:$H,"*" &amp; O$1 &amp; "*")</f>
        <v>1</v>
      </c>
      <c r="P16" s="226">
        <f>COUNTIFS(Data!$H:$H,"*" &amp; $A16 &amp; "*",Data!$H:$H,"*" &amp; P$1 &amp; "*")</f>
        <v>1</v>
      </c>
      <c r="Q16" s="226">
        <f>COUNTIFS(Data!$H:$H,"*" &amp; $A16 &amp; "*",Data!$H:$H,"*" &amp; Q$1 &amp; "*")</f>
        <v>0</v>
      </c>
      <c r="R16" s="226">
        <f>COUNTIFS(Data!$H:$H,"*" &amp; $A16 &amp; "*",Data!$H:$H,"*" &amp; R$1 &amp; "*")</f>
        <v>0</v>
      </c>
      <c r="S16" s="226">
        <f>COUNTIFS(Data!$H:$H,"*" &amp; $A16 &amp; "*",Data!$H:$H,"*" &amp; S$1 &amp; "*")</f>
        <v>0</v>
      </c>
      <c r="T16" s="226">
        <f>COUNTIFS(Data!$H:$H,"*" &amp; $A16 &amp; "*",Data!$K:$K,"*" &amp; T$1 &amp; "*")</f>
        <v>0</v>
      </c>
    </row>
    <row r="17" spans="1:20" ht="13.95" customHeight="1" x14ac:dyDescent="0.3">
      <c r="A17" s="227" t="s">
        <v>951</v>
      </c>
      <c r="B17" s="226">
        <f>COUNTIFS(Data!$H:$H,"*" &amp; $A17 &amp; "*",Data!$H:$H,"*" &amp; $B$1 &amp; "*")</f>
        <v>1</v>
      </c>
      <c r="C17" s="226">
        <f>COUNTIFS(Data!$H:$H,"*" &amp; $A17 &amp; "*",Data!$H:$H,"*" &amp; $C$1 &amp; "*")</f>
        <v>0</v>
      </c>
      <c r="D17" s="226">
        <f>COUNTIFS(Data!$H:$H,"*" &amp; $A17 &amp; "*",Data!$H:$H,"*" &amp; D$1 &amp; "*")</f>
        <v>0</v>
      </c>
      <c r="E17" s="226">
        <f>COUNTIFS(Data!$H:$H,"*" &amp; $A17 &amp; "*",Data!$H:$H,"*" &amp; E$1 &amp; "*")</f>
        <v>0</v>
      </c>
      <c r="F17" s="226">
        <f>COUNTIFS(Data!$H:$H,"*" &amp; $A17 &amp; "*",Data!$H:$H,"*" &amp; F$1 &amp; "*")</f>
        <v>0</v>
      </c>
      <c r="G17" s="226">
        <f>COUNTIFS(Data!$H:$H,"*" &amp; $A17 &amp; "*",Data!$H:$H,"*" &amp; G$1 &amp; "*")</f>
        <v>0</v>
      </c>
      <c r="H17" s="226">
        <f>COUNTIFS(Data!$H:$H,"*" &amp; $A17 &amp; "*",Data!$H:$H,"*" &amp; H$1 &amp; "*")</f>
        <v>1</v>
      </c>
      <c r="I17" s="226">
        <f>COUNTIFS(Data!$H:$H,"*" &amp; $A17 &amp; "*",Data!$H:$H,"*" &amp; I$1 &amp; "*")</f>
        <v>0</v>
      </c>
      <c r="J17" s="226">
        <f>COUNTIFS(Data!$H:$H,"*" &amp; $A17 &amp; "*",Data!$H:$H,"*" &amp; J$1 &amp; "*")</f>
        <v>1</v>
      </c>
      <c r="K17" s="226">
        <f>COUNTIFS(Data!$H:$H,"*" &amp; $A17 &amp; "*",Data!$H:$H,"*" &amp; K$1 &amp; "*")</f>
        <v>0</v>
      </c>
      <c r="L17" s="226">
        <f>COUNTIFS(Data!$H:$H,"*" &amp; $A17 &amp; "*",Data!$H:$H,"*" &amp; L$1 &amp; "*")</f>
        <v>0</v>
      </c>
      <c r="M17" s="226">
        <f>COUNTIFS(Data!$H:$H,"*" &amp; $A17 &amp; "*",Data!$H:$H,"*" &amp; M$1 &amp; "*")</f>
        <v>0</v>
      </c>
      <c r="N17" s="226">
        <f>COUNTIFS(Data!$H:$H,"*" &amp; $A17 &amp; "*",Data!$H:$H,"*" &amp; N$1 &amp; "*")</f>
        <v>1</v>
      </c>
      <c r="O17" s="226">
        <f>COUNTIFS(Data!$H:$H,"*" &amp; $A17 &amp; "*",Data!$H:$H,"*" &amp; O$1 &amp; "*")</f>
        <v>0</v>
      </c>
      <c r="P17" s="226">
        <f>COUNTIFS(Data!$H:$H,"*" &amp; $A17 &amp; "*",Data!$H:$H,"*" &amp; P$1 &amp; "*")</f>
        <v>0</v>
      </c>
      <c r="Q17" s="226">
        <f>COUNTIFS(Data!$H:$H,"*" &amp; $A17 &amp; "*",Data!$H:$H,"*" &amp; Q$1 &amp; "*")</f>
        <v>1</v>
      </c>
      <c r="R17" s="226">
        <f>COUNTIFS(Data!$H:$H,"*" &amp; $A17 &amp; "*",Data!$H:$H,"*" &amp; R$1 &amp; "*")</f>
        <v>0</v>
      </c>
      <c r="S17" s="226">
        <f>COUNTIFS(Data!$H:$H,"*" &amp; $A17 &amp; "*",Data!$H:$H,"*" &amp; S$1 &amp; "*")</f>
        <v>0</v>
      </c>
      <c r="T17" s="226">
        <f>COUNTIFS(Data!$H:$H,"*" &amp; $A17 &amp; "*",Data!$K:$K,"*" &amp; T$1 &amp; "*")</f>
        <v>0</v>
      </c>
    </row>
    <row r="18" spans="1:20" ht="13.95" customHeight="1" x14ac:dyDescent="0.3">
      <c r="A18" s="227" t="s">
        <v>952</v>
      </c>
      <c r="B18" s="226">
        <f>COUNTIFS(Data!$H:$H,"*" &amp; $A18 &amp; "*",Data!$H:$H,"*" &amp; $B$1 &amp; "*")</f>
        <v>1</v>
      </c>
      <c r="C18" s="226">
        <f>COUNTIFS(Data!$H:$H,"*" &amp; $A18 &amp; "*",Data!$H:$H,"*" &amp; $C$1 &amp; "*")</f>
        <v>0</v>
      </c>
      <c r="D18" s="226">
        <f>COUNTIFS(Data!$H:$H,"*" &amp; $A18 &amp; "*",Data!$H:$H,"*" &amp; D$1 &amp; "*")</f>
        <v>0</v>
      </c>
      <c r="E18" s="226">
        <f>COUNTIFS(Data!$H:$H,"*" &amp; $A18 &amp; "*",Data!$H:$H,"*" &amp; E$1 &amp; "*")</f>
        <v>0</v>
      </c>
      <c r="F18" s="226">
        <f>COUNTIFS(Data!$H:$H,"*" &amp; $A18 &amp; "*",Data!$H:$H,"*" &amp; F$1 &amp; "*")</f>
        <v>0</v>
      </c>
      <c r="G18" s="226">
        <f>COUNTIFS(Data!$H:$H,"*" &amp; $A18 &amp; "*",Data!$H:$H,"*" &amp; G$1 &amp; "*")</f>
        <v>1</v>
      </c>
      <c r="H18" s="226">
        <f>COUNTIFS(Data!$H:$H,"*" &amp; $A18 &amp; "*",Data!$H:$H,"*" &amp; H$1 &amp; "*")</f>
        <v>0</v>
      </c>
      <c r="I18" s="226">
        <f>COUNTIFS(Data!$H:$H,"*" &amp; $A18 &amp; "*",Data!$H:$H,"*" &amp; I$1 &amp; "*")</f>
        <v>0</v>
      </c>
      <c r="J18" s="226">
        <f>COUNTIFS(Data!$H:$H,"*" &amp; $A18 &amp; "*",Data!$H:$H,"*" &amp; J$1 &amp; "*")</f>
        <v>0</v>
      </c>
      <c r="K18" s="226">
        <f>COUNTIFS(Data!$H:$H,"*" &amp; $A18 &amp; "*",Data!$H:$H,"*" &amp; K$1 &amp; "*")</f>
        <v>0</v>
      </c>
      <c r="L18" s="226">
        <f>COUNTIFS(Data!$H:$H,"*" &amp; $A18 &amp; "*",Data!$H:$H,"*" &amp; L$1 &amp; "*")</f>
        <v>0</v>
      </c>
      <c r="M18" s="226">
        <f>COUNTIFS(Data!$H:$H,"*" &amp; $A18 &amp; "*",Data!$H:$H,"*" &amp; M$1 &amp; "*")</f>
        <v>0</v>
      </c>
      <c r="N18" s="226">
        <f>COUNTIFS(Data!$H:$H,"*" &amp; $A18 &amp; "*",Data!$H:$H,"*" &amp; N$1 &amp; "*")</f>
        <v>0</v>
      </c>
      <c r="O18" s="226">
        <f>COUNTIFS(Data!$H:$H,"*" &amp; $A18 &amp; "*",Data!$H:$H,"*" &amp; O$1 &amp; "*")</f>
        <v>1</v>
      </c>
      <c r="P18" s="226">
        <f>COUNTIFS(Data!$H:$H,"*" &amp; $A18 &amp; "*",Data!$H:$H,"*" &amp; P$1 &amp; "*")</f>
        <v>0</v>
      </c>
      <c r="Q18" s="226">
        <f>COUNTIFS(Data!$H:$H,"*" &amp; $A18 &amp; "*",Data!$H:$H,"*" &amp; Q$1 &amp; "*")</f>
        <v>0</v>
      </c>
      <c r="R18" s="226">
        <f>COUNTIFS(Data!$H:$H,"*" &amp; $A18 &amp; "*",Data!$H:$H,"*" &amp; R$1 &amp; "*")</f>
        <v>1</v>
      </c>
      <c r="S18" s="226">
        <f>COUNTIFS(Data!$H:$H,"*" &amp; $A18 &amp; "*",Data!$H:$H,"*" &amp; S$1 &amp; "*")</f>
        <v>0</v>
      </c>
      <c r="T18" s="226">
        <f>COUNTIFS(Data!$H:$H,"*" &amp; $A18 &amp; "*",Data!$K:$K,"*" &amp; T$1 &amp; "*")</f>
        <v>0</v>
      </c>
    </row>
    <row r="19" spans="1:20" ht="13.95" customHeight="1" x14ac:dyDescent="0.3">
      <c r="A19" s="225" t="s">
        <v>953</v>
      </c>
      <c r="B19" s="226">
        <f>COUNTIFS(Data!$H:$H,"*" &amp; $A19 &amp; "*",Data!$H:$H,"*" &amp; $B$1 &amp; "*")</f>
        <v>1</v>
      </c>
      <c r="C19" s="226">
        <f>COUNTIFS(Data!$H:$H,"*" &amp; $A19 &amp; "*",Data!$H:$H,"*" &amp; $C$1 &amp; "*")</f>
        <v>0</v>
      </c>
      <c r="D19" s="226">
        <f>COUNTIFS(Data!$H:$H,"*" &amp; $A19 &amp; "*",Data!$H:$H,"*" &amp; D$1 &amp; "*")</f>
        <v>0</v>
      </c>
      <c r="E19" s="226">
        <f>COUNTIFS(Data!$H:$H,"*" &amp; $A19 &amp; "*",Data!$H:$H,"*" &amp; E$1 &amp; "*")</f>
        <v>0</v>
      </c>
      <c r="F19" s="226">
        <f>COUNTIFS(Data!$H:$H,"*" &amp; $A19 &amp; "*",Data!$H:$H,"*" &amp; F$1 &amp; "*")</f>
        <v>0</v>
      </c>
      <c r="G19" s="226">
        <f>COUNTIFS(Data!$H:$H,"*" &amp; $A19 &amp; "*",Data!$H:$H,"*" &amp; G$1 &amp; "*")</f>
        <v>0</v>
      </c>
      <c r="H19" s="226">
        <f>COUNTIFS(Data!$H:$H,"*" &amp; $A19 &amp; "*",Data!$H:$H,"*" &amp; H$1 &amp; "*")</f>
        <v>1</v>
      </c>
      <c r="I19" s="226">
        <f>COUNTIFS(Data!$H:$H,"*" &amp; $A19 &amp; "*",Data!$H:$H,"*" &amp; I$1 &amp; "*")</f>
        <v>0</v>
      </c>
      <c r="J19" s="226">
        <f>COUNTIFS(Data!$H:$H,"*" &amp; $A19 &amp; "*",Data!$H:$H,"*" &amp; J$1 &amp; "*")</f>
        <v>1</v>
      </c>
      <c r="K19" s="226">
        <f>COUNTIFS(Data!$H:$H,"*" &amp; $A19 &amp; "*",Data!$H:$H,"*" &amp; K$1 &amp; "*")</f>
        <v>0</v>
      </c>
      <c r="L19" s="226">
        <f>COUNTIFS(Data!$H:$H,"*" &amp; $A19 &amp; "*",Data!$H:$H,"*" &amp; L$1 &amp; "*")</f>
        <v>1</v>
      </c>
      <c r="M19" s="226">
        <f>COUNTIFS(Data!$H:$H,"*" &amp; $A19 &amp; "*",Data!$H:$H,"*" &amp; M$1 &amp; "*")</f>
        <v>0</v>
      </c>
      <c r="N19" s="226">
        <f>COUNTIFS(Data!$H:$H,"*" &amp; $A19 &amp; "*",Data!$H:$H,"*" &amp; N$1 &amp; "*")</f>
        <v>0</v>
      </c>
      <c r="O19" s="226">
        <f>COUNTIFS(Data!$H:$H,"*" &amp; $A19 &amp; "*",Data!$H:$H,"*" &amp; O$1 &amp; "*")</f>
        <v>1</v>
      </c>
      <c r="P19" s="226">
        <f>COUNTIFS(Data!$H:$H,"*" &amp; $A19 &amp; "*",Data!$H:$H,"*" &amp; P$1 &amp; "*")</f>
        <v>0</v>
      </c>
      <c r="Q19" s="226">
        <f>COUNTIFS(Data!$H:$H,"*" &amp; $A19 &amp; "*",Data!$H:$H,"*" &amp; Q$1 &amp; "*")</f>
        <v>0</v>
      </c>
      <c r="R19" s="226">
        <f>COUNTIFS(Data!$H:$H,"*" &amp; $A19 &amp; "*",Data!$H:$H,"*" &amp; R$1 &amp; "*")</f>
        <v>0</v>
      </c>
      <c r="S19" s="226">
        <f>COUNTIFS(Data!$H:$H,"*" &amp; $A19 &amp; "*",Data!$H:$H,"*" &amp; S$1 &amp; "*")</f>
        <v>1</v>
      </c>
      <c r="T19" s="226">
        <f>COUNTIFS(Data!$H:$H,"*" &amp; $A19 &amp; "*",Data!$K:$K,"*" &amp; T$1 &amp; "*")</f>
        <v>0</v>
      </c>
    </row>
    <row r="20" spans="1:20" x14ac:dyDescent="0.3">
      <c r="A20" s="228" t="s">
        <v>46</v>
      </c>
      <c r="B20" s="226">
        <f>IF($A20=B$1,0,COUNTIFS(Data!$K:$K,"*" &amp; $A20 &amp; "*",Data!$H:$H,"*" &amp; B$1 &amp; "*"))</f>
        <v>12</v>
      </c>
      <c r="C20" s="226">
        <f>IF($A20=C$1,0,COUNTIFS(Data!$K:$K,"*" &amp; $A20 &amp; "*",Data!$H:$H,"*" &amp; C$1 &amp; "*"))</f>
        <v>1</v>
      </c>
      <c r="D20" s="226">
        <f>IF($A20=D$1,0,COUNTIFS(Data!$K:$K,"*" &amp; $A20 &amp; "*",Data!$H:$H,"*" &amp; D$1 &amp; "*"))</f>
        <v>2</v>
      </c>
      <c r="E20" s="226">
        <f>IF($A20=E$1,0,COUNTIFS(Data!$K:$K,"*" &amp; $A20 &amp; "*",Data!$H:$H,"*" &amp; E$1 &amp; "*"))</f>
        <v>1</v>
      </c>
      <c r="F20" s="226">
        <f>IF($A20=F$1,0,COUNTIFS(Data!$K:$K,"*" &amp; $A20 &amp; "*",Data!$H:$H,"*" &amp; F$1 &amp; "*"))</f>
        <v>5</v>
      </c>
      <c r="G20" s="226">
        <f>IF($A20=G$1,0,COUNTIFS(Data!$K:$K,"*" &amp; $A20 &amp; "*",Data!$H:$H,"*" &amp; G$1 &amp; "*"))</f>
        <v>4</v>
      </c>
      <c r="H20" s="226">
        <f>IF($A20=H$1,0,COUNTIFS(Data!$K:$K,"*" &amp; $A20 &amp; "*",Data!$H:$H,"*" &amp; H$1 &amp; "*"))</f>
        <v>6</v>
      </c>
      <c r="I20" s="226">
        <f>IF($A20=I$1,0,COUNTIFS(Data!$K:$K,"*" &amp; $A20 &amp; "*",Data!$H:$H,"*" &amp; I$1 &amp; "*"))</f>
        <v>1</v>
      </c>
      <c r="J20" s="226">
        <f>IF($A20=J$1,0,COUNTIFS(Data!$K:$K,"*" &amp; $A20 &amp; "*",Data!$H:$H,"*" &amp; J$1 &amp; "*"))</f>
        <v>7</v>
      </c>
      <c r="K20" s="226">
        <f>IF($A20=K$1,0,COUNTIFS(Data!$K:$K,"*" &amp; $A20 &amp; "*",Data!$H:$H,"*" &amp; K$1 &amp; "*"))</f>
        <v>0</v>
      </c>
      <c r="L20" s="226">
        <f>IF($A20=L$1,0,COUNTIFS(Data!$K:$K,"*" &amp; $A20 &amp; "*",Data!$H:$H,"*" &amp; L$1 &amp; "*"))</f>
        <v>4</v>
      </c>
      <c r="M20" s="226">
        <f>IF($A20=M$1,0,COUNTIFS(Data!$K:$K,"*" &amp; $A20 &amp; "*",Data!$H:$H,"*" &amp; M$1 &amp; "*"))</f>
        <v>2</v>
      </c>
      <c r="N20" s="226">
        <f>IF($A20=N$1,0,COUNTIFS(Data!$K:$K,"*" &amp; $A20 &amp; "*",Data!$H:$H,"*" &amp; N$1 &amp; "*"))</f>
        <v>3</v>
      </c>
      <c r="O20" s="226">
        <f>IF($A20=O$1,0,COUNTIFS(Data!$K:$K,"*" &amp; $A20 &amp; "*",Data!$H:$H,"*" &amp; O$1 &amp; "*"))</f>
        <v>6</v>
      </c>
      <c r="P20" s="226">
        <f>IF($A20=P$1,0,COUNTIFS(Data!$K:$K,"*" &amp; $A20 &amp; "*",Data!$H:$H,"*" &amp; P$1 &amp; "*"))</f>
        <v>0</v>
      </c>
      <c r="Q20" s="226">
        <f>IF($A20=Q$1,0,COUNTIFS(Data!$K:$K,"*" &amp; $A20 &amp; "*",Data!$H:$H,"*" &amp; Q$1 &amp; "*"))</f>
        <v>0</v>
      </c>
      <c r="R20" s="226">
        <f>IF($A20=R$1,0,COUNTIFS(Data!$K:$K,"*" &amp; $A20 &amp; "*",Data!$H:$H,"*" &amp; R$1 &amp; "*"))</f>
        <v>0</v>
      </c>
      <c r="S20" s="226">
        <f>IF($A20=S$1,0,COUNTIFS(Data!$K:$K,"*" &amp; $A20 &amp; "*",Data!$H:$H,"*" &amp; S$1 &amp; "*"))</f>
        <v>0</v>
      </c>
      <c r="T20" s="226">
        <f>COUNTIFS(Data!$K:$K,"*" &amp; $A20 &amp; "*",Data!$K:$K,"*" &amp; T$1 &amp; "*")</f>
        <v>19</v>
      </c>
    </row>
    <row r="21" spans="1:20" x14ac:dyDescent="0.3">
      <c r="A21" s="220"/>
    </row>
    <row r="23" spans="1:20" x14ac:dyDescent="0.3">
      <c r="A23" s="153" t="s">
        <v>962</v>
      </c>
    </row>
  </sheetData>
  <pageMargins left="0.511811024" right="0.511811024" top="0.78740157500000008" bottom="0.78740157500000008" header="0.31496062000000008" footer="0.31496062000000008"/>
  <pageSetup paperSize="0" fitToWidth="0" fitToHeight="0" orientation="portrait" horizontalDpi="0" verticalDpi="0" copies="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EC4A1-AE63-4F1B-8AC6-00C4CA20E155}">
  <dimension ref="A1:E17"/>
  <sheetViews>
    <sheetView workbookViewId="0"/>
  </sheetViews>
  <sheetFormatPr baseColWidth="10" defaultColWidth="8.88671875" defaultRowHeight="14.4" x14ac:dyDescent="0.3"/>
  <cols>
    <col min="1" max="1" width="21.21875" customWidth="1"/>
    <col min="2" max="2" width="22.21875" customWidth="1"/>
    <col min="3" max="3" width="28.109375" customWidth="1"/>
    <col min="4" max="4" width="24.109375" customWidth="1"/>
    <col min="5" max="5" width="8.88671875" customWidth="1"/>
  </cols>
  <sheetData>
    <row r="1" spans="1:5" x14ac:dyDescent="0.3">
      <c r="A1" s="150" t="s">
        <v>963</v>
      </c>
      <c r="B1" s="150"/>
      <c r="C1" s="150"/>
      <c r="D1" s="150"/>
      <c r="E1" s="150" t="s">
        <v>588</v>
      </c>
    </row>
    <row r="2" spans="1:5" x14ac:dyDescent="0.3">
      <c r="A2" s="229" t="s">
        <v>589</v>
      </c>
      <c r="B2" s="229"/>
      <c r="C2" s="229"/>
      <c r="D2" s="229"/>
      <c r="E2" s="229">
        <f>COUNTIF(Data!H:H,"*"&amp; A2 &amp;"*")</f>
        <v>25</v>
      </c>
    </row>
    <row r="3" spans="1:5" x14ac:dyDescent="0.3">
      <c r="B3" t="s">
        <v>964</v>
      </c>
      <c r="E3">
        <f>COUNTIFS(Data!H:H,"*MD*",Data!H:H,"*Docking*")</f>
        <v>14</v>
      </c>
    </row>
    <row r="4" spans="1:5" x14ac:dyDescent="0.3">
      <c r="C4" t="s">
        <v>965</v>
      </c>
      <c r="E4">
        <f>COUNTIFS(Data!H:H,"*MD*",Data!H:H,"*Docking*",Data!K:K,"*In vitro*")</f>
        <v>6</v>
      </c>
    </row>
    <row r="5" spans="1:5" x14ac:dyDescent="0.3">
      <c r="C5" t="s">
        <v>966</v>
      </c>
      <c r="E5">
        <f>COUNTIFS(Data!H:H,"*Docking*",Data!K:K,"*In vitro*")</f>
        <v>12</v>
      </c>
    </row>
    <row r="6" spans="1:5" x14ac:dyDescent="0.3">
      <c r="C6" t="s">
        <v>967</v>
      </c>
      <c r="E6">
        <f>COUNTIFS(Data!H:H,"*GBSA*",Data!H:H,"*MD*",Data!H:H,"*Docking*")</f>
        <v>10</v>
      </c>
    </row>
    <row r="7" spans="1:5" x14ac:dyDescent="0.3">
      <c r="D7" t="s">
        <v>968</v>
      </c>
      <c r="E7">
        <f>COUNTIFS(Data!H:H,"*GBSA*",Data!H:H,"*MD*",Data!H:H,"*Docking*",Data!K:K,"*In vitro*")</f>
        <v>4</v>
      </c>
    </row>
    <row r="8" spans="1:5" x14ac:dyDescent="0.3">
      <c r="B8" t="s">
        <v>969</v>
      </c>
      <c r="E8">
        <f>COUNTIFS(Data!H:H,"*Virtual screening*",Data!H:H,"*Docking*")</f>
        <v>17</v>
      </c>
    </row>
    <row r="9" spans="1:5" x14ac:dyDescent="0.3">
      <c r="A9" s="171" t="s">
        <v>943</v>
      </c>
      <c r="B9" s="171"/>
      <c r="C9" s="171"/>
      <c r="D9" s="171"/>
      <c r="E9" s="171">
        <f>COUNTIF(Data!H:H,"*Omics*")</f>
        <v>10</v>
      </c>
    </row>
    <row r="10" spans="1:5" x14ac:dyDescent="0.3">
      <c r="B10" t="s">
        <v>970</v>
      </c>
      <c r="E10">
        <f>COUNTIFS(Data!H:H,"*Omics*",Data!H:H,"*Docking*")</f>
        <v>5</v>
      </c>
    </row>
    <row r="11" spans="1:5" x14ac:dyDescent="0.3">
      <c r="B11" t="s">
        <v>971</v>
      </c>
      <c r="E11">
        <f>COUNTIFS(Data!H:H,"*Omics*",Data!K:K,"*In vitro*")</f>
        <v>4</v>
      </c>
    </row>
    <row r="12" spans="1:5" x14ac:dyDescent="0.3">
      <c r="C12" t="s">
        <v>972</v>
      </c>
      <c r="E12">
        <f>COUNTIFS(Data!H:H,"*Omics*",Data!H:H,"*Docking*",Data!K:K,"*In vitro*")</f>
        <v>1</v>
      </c>
    </row>
    <row r="13" spans="1:5" x14ac:dyDescent="0.3">
      <c r="A13" t="s">
        <v>938</v>
      </c>
      <c r="E13">
        <f>COUNTIF(Data!H:H,"*QSAR*")</f>
        <v>2</v>
      </c>
    </row>
    <row r="14" spans="1:5" x14ac:dyDescent="0.3">
      <c r="B14" t="s">
        <v>973</v>
      </c>
      <c r="E14">
        <f>COUNTIFS(Data!H:H,"*QSAR*",Data!K:K,"*In vitro*")</f>
        <v>1</v>
      </c>
    </row>
    <row r="15" spans="1:5" x14ac:dyDescent="0.3">
      <c r="A15" s="230" t="s">
        <v>606</v>
      </c>
      <c r="B15" s="230"/>
      <c r="C15" s="230"/>
      <c r="D15" s="230"/>
      <c r="E15" s="230">
        <f>COUNTIF(Data!H:H,"*Protein Network*")</f>
        <v>5</v>
      </c>
    </row>
    <row r="16" spans="1:5" x14ac:dyDescent="0.3">
      <c r="B16" t="s">
        <v>974</v>
      </c>
      <c r="E16">
        <f>COUNTIFS(Data!H:H,"*Omics*",Data!H:H,"*Protein Network*")</f>
        <v>4</v>
      </c>
    </row>
    <row r="17" spans="3:5" x14ac:dyDescent="0.3">
      <c r="C17" t="s">
        <v>975</v>
      </c>
      <c r="E17">
        <f>COUNTIFS(Data!H:H,"*Omics*",Data!H:H,"*Protein Network*",Data!K:K,"*Vitro*")</f>
        <v>2</v>
      </c>
    </row>
  </sheetData>
  <pageMargins left="0.511811024" right="0.511811024" top="0.78740157500000008" bottom="0.78740157500000008" header="0.31496062000000008" footer="0.31496062000000008"/>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89DDE-E92C-42EA-8A97-5F0D765CDDDE}">
  <dimension ref="A1:P35"/>
  <sheetViews>
    <sheetView workbookViewId="0"/>
  </sheetViews>
  <sheetFormatPr baseColWidth="10" defaultColWidth="8.88671875" defaultRowHeight="14.4" x14ac:dyDescent="0.3"/>
  <cols>
    <col min="1" max="1" width="8.88671875" customWidth="1"/>
  </cols>
  <sheetData>
    <row r="1" spans="1:16" x14ac:dyDescent="0.3">
      <c r="A1" s="231" t="s">
        <v>976</v>
      </c>
      <c r="B1" s="231" t="s">
        <v>977</v>
      </c>
      <c r="C1" s="231" t="s">
        <v>588</v>
      </c>
      <c r="D1" s="231" t="s">
        <v>977</v>
      </c>
      <c r="E1" s="231" t="s">
        <v>978</v>
      </c>
      <c r="F1" s="60"/>
      <c r="G1" s="60"/>
      <c r="O1" t="s">
        <v>977</v>
      </c>
      <c r="P1" t="s">
        <v>978</v>
      </c>
    </row>
    <row r="2" spans="1:16" x14ac:dyDescent="0.3">
      <c r="A2" s="67">
        <v>2019</v>
      </c>
      <c r="B2" s="67">
        <v>2012</v>
      </c>
      <c r="C2" s="60">
        <f t="shared" ref="C2:C10" si="0">COUNTIF(A$2:A$35,B2)</f>
        <v>1</v>
      </c>
      <c r="D2" s="67">
        <v>2012</v>
      </c>
      <c r="E2" s="60">
        <f t="shared" ref="E2:E13" si="1">COUNTIF(A$2:A$29,D2)</f>
        <v>1</v>
      </c>
      <c r="F2" s="60"/>
      <c r="G2" s="60"/>
      <c r="O2">
        <v>2012</v>
      </c>
      <c r="P2">
        <v>1</v>
      </c>
    </row>
    <row r="3" spans="1:16" x14ac:dyDescent="0.3">
      <c r="A3" s="67">
        <v>2019</v>
      </c>
      <c r="B3" s="67">
        <v>2014</v>
      </c>
      <c r="C3" s="60">
        <f t="shared" si="0"/>
        <v>3</v>
      </c>
      <c r="D3" s="60">
        <v>2013</v>
      </c>
      <c r="E3" s="60">
        <f t="shared" si="1"/>
        <v>0</v>
      </c>
      <c r="F3" s="60"/>
      <c r="G3" s="60"/>
      <c r="O3">
        <v>2014</v>
      </c>
      <c r="P3">
        <v>3</v>
      </c>
    </row>
    <row r="4" spans="1:16" x14ac:dyDescent="0.3">
      <c r="A4" s="67">
        <v>2023</v>
      </c>
      <c r="B4" s="67">
        <v>2015</v>
      </c>
      <c r="C4" s="60">
        <f t="shared" si="0"/>
        <v>1</v>
      </c>
      <c r="D4" s="67">
        <v>2014</v>
      </c>
      <c r="E4" s="60">
        <f t="shared" si="1"/>
        <v>3</v>
      </c>
      <c r="F4" s="60"/>
      <c r="G4" s="60"/>
      <c r="O4">
        <v>2015</v>
      </c>
      <c r="P4">
        <v>1</v>
      </c>
    </row>
    <row r="5" spans="1:16" x14ac:dyDescent="0.3">
      <c r="A5" s="67">
        <v>2021</v>
      </c>
      <c r="B5" s="67">
        <v>2018</v>
      </c>
      <c r="C5" s="60">
        <f t="shared" si="0"/>
        <v>1</v>
      </c>
      <c r="D5" s="60">
        <v>2015</v>
      </c>
      <c r="E5" s="60">
        <f t="shared" si="1"/>
        <v>1</v>
      </c>
      <c r="F5" s="60"/>
      <c r="G5" s="60"/>
      <c r="O5">
        <v>2018</v>
      </c>
      <c r="P5">
        <v>1</v>
      </c>
    </row>
    <row r="6" spans="1:16" x14ac:dyDescent="0.3">
      <c r="A6" s="67">
        <v>2019</v>
      </c>
      <c r="B6" s="67">
        <v>2019</v>
      </c>
      <c r="C6" s="60">
        <f t="shared" si="0"/>
        <v>5</v>
      </c>
      <c r="D6" s="67">
        <v>2016</v>
      </c>
      <c r="E6" s="60">
        <f t="shared" si="1"/>
        <v>0</v>
      </c>
      <c r="F6" s="60"/>
      <c r="G6" s="60"/>
      <c r="O6">
        <v>2019</v>
      </c>
      <c r="P6">
        <v>5</v>
      </c>
    </row>
    <row r="7" spans="1:16" x14ac:dyDescent="0.3">
      <c r="A7" s="67">
        <v>2019</v>
      </c>
      <c r="B7" s="67">
        <v>2021</v>
      </c>
      <c r="C7" s="60">
        <f t="shared" si="0"/>
        <v>6</v>
      </c>
      <c r="D7" s="60">
        <v>2017</v>
      </c>
      <c r="E7" s="60">
        <f t="shared" si="1"/>
        <v>0</v>
      </c>
      <c r="F7" s="60"/>
      <c r="G7" s="60"/>
      <c r="O7">
        <v>2021</v>
      </c>
      <c r="P7">
        <v>6</v>
      </c>
    </row>
    <row r="8" spans="1:16" x14ac:dyDescent="0.3">
      <c r="A8" s="67">
        <v>2012</v>
      </c>
      <c r="B8" s="67">
        <v>2022</v>
      </c>
      <c r="C8" s="60">
        <f t="shared" si="0"/>
        <v>3</v>
      </c>
      <c r="D8" s="67">
        <v>2018</v>
      </c>
      <c r="E8" s="60">
        <f t="shared" si="1"/>
        <v>1</v>
      </c>
      <c r="F8" s="60"/>
      <c r="G8" s="60"/>
      <c r="O8">
        <v>2022</v>
      </c>
      <c r="P8">
        <v>3</v>
      </c>
    </row>
    <row r="9" spans="1:16" x14ac:dyDescent="0.3">
      <c r="A9" s="67">
        <v>2022</v>
      </c>
      <c r="B9" s="67">
        <v>2023</v>
      </c>
      <c r="C9" s="60">
        <f t="shared" si="0"/>
        <v>9</v>
      </c>
      <c r="D9" s="60">
        <v>2019</v>
      </c>
      <c r="E9" s="60">
        <f t="shared" si="1"/>
        <v>5</v>
      </c>
      <c r="F9" s="60"/>
      <c r="G9" s="60"/>
      <c r="O9">
        <v>2023</v>
      </c>
      <c r="P9">
        <v>8</v>
      </c>
    </row>
    <row r="10" spans="1:16" x14ac:dyDescent="0.3">
      <c r="A10" s="67">
        <v>2022</v>
      </c>
      <c r="B10" s="60">
        <v>2024</v>
      </c>
      <c r="C10" s="60">
        <f t="shared" si="0"/>
        <v>5</v>
      </c>
      <c r="D10" s="67">
        <v>2020</v>
      </c>
      <c r="E10" s="60">
        <f t="shared" si="1"/>
        <v>0</v>
      </c>
      <c r="F10" s="60"/>
      <c r="G10" s="60"/>
    </row>
    <row r="11" spans="1:16" x14ac:dyDescent="0.3">
      <c r="A11" s="67">
        <v>2023</v>
      </c>
      <c r="B11" s="60"/>
      <c r="C11" s="60"/>
      <c r="D11" s="60">
        <v>2021</v>
      </c>
      <c r="E11" s="60">
        <f t="shared" si="1"/>
        <v>6</v>
      </c>
      <c r="F11" s="60"/>
      <c r="G11" s="60"/>
    </row>
    <row r="12" spans="1:16" x14ac:dyDescent="0.3">
      <c r="A12" s="67">
        <v>2021</v>
      </c>
      <c r="B12" s="60"/>
      <c r="C12" s="60"/>
      <c r="D12" s="67">
        <v>2022</v>
      </c>
      <c r="E12" s="60">
        <f t="shared" si="1"/>
        <v>3</v>
      </c>
      <c r="F12" s="60"/>
      <c r="G12" s="60"/>
    </row>
    <row r="13" spans="1:16" x14ac:dyDescent="0.3">
      <c r="A13" s="67">
        <v>2014</v>
      </c>
      <c r="B13" s="60"/>
      <c r="C13" s="60"/>
      <c r="D13" s="60">
        <v>2023</v>
      </c>
      <c r="E13" s="60">
        <f t="shared" si="1"/>
        <v>8</v>
      </c>
      <c r="F13" s="60"/>
      <c r="G13" s="60"/>
    </row>
    <row r="14" spans="1:16" x14ac:dyDescent="0.3">
      <c r="A14" s="67">
        <v>2023</v>
      </c>
      <c r="B14" s="60"/>
      <c r="C14" s="60"/>
      <c r="D14" s="60">
        <v>2024</v>
      </c>
      <c r="E14" s="60">
        <f>COUNTIF(A$2:A$35,D14)</f>
        <v>5</v>
      </c>
      <c r="F14" s="60"/>
      <c r="G14" s="60"/>
    </row>
    <row r="15" spans="1:16" x14ac:dyDescent="0.3">
      <c r="A15" s="67">
        <v>2022</v>
      </c>
      <c r="B15" s="60"/>
      <c r="C15" s="60"/>
      <c r="D15" s="60"/>
      <c r="E15" s="60"/>
      <c r="F15" s="60"/>
      <c r="G15" s="60"/>
    </row>
    <row r="16" spans="1:16" x14ac:dyDescent="0.3">
      <c r="A16" s="67">
        <v>2021</v>
      </c>
      <c r="B16" s="60"/>
      <c r="C16" s="60"/>
      <c r="D16" s="60"/>
      <c r="E16" s="60"/>
      <c r="F16" s="60"/>
      <c r="G16" s="60"/>
    </row>
    <row r="17" spans="1:7" x14ac:dyDescent="0.3">
      <c r="A17" s="67">
        <v>2023</v>
      </c>
      <c r="B17" s="60"/>
      <c r="C17" s="60"/>
      <c r="D17" s="60"/>
      <c r="E17" s="60"/>
      <c r="F17" s="60"/>
      <c r="G17" s="60"/>
    </row>
    <row r="18" spans="1:7" x14ac:dyDescent="0.3">
      <c r="A18" s="67">
        <v>2019</v>
      </c>
      <c r="B18" s="60"/>
      <c r="C18" s="60"/>
      <c r="D18" s="60"/>
      <c r="E18" s="60"/>
      <c r="F18" s="60"/>
      <c r="G18" s="60"/>
    </row>
    <row r="19" spans="1:7" x14ac:dyDescent="0.3">
      <c r="A19" s="67">
        <v>2023</v>
      </c>
      <c r="B19" s="60"/>
      <c r="C19" s="60"/>
      <c r="D19" s="60"/>
      <c r="E19" s="60"/>
      <c r="F19" s="60"/>
      <c r="G19" s="60"/>
    </row>
    <row r="20" spans="1:7" x14ac:dyDescent="0.3">
      <c r="A20" s="67">
        <v>2023</v>
      </c>
      <c r="B20" s="60"/>
      <c r="C20" s="60"/>
      <c r="D20" s="60"/>
      <c r="E20" s="60"/>
      <c r="F20" s="60"/>
      <c r="G20" s="60"/>
    </row>
    <row r="21" spans="1:7" x14ac:dyDescent="0.3">
      <c r="A21" s="67">
        <v>2014</v>
      </c>
      <c r="B21" s="60"/>
      <c r="C21" s="60"/>
      <c r="D21" s="60"/>
      <c r="E21" s="60"/>
      <c r="F21" s="60"/>
      <c r="G21" s="60"/>
    </row>
    <row r="22" spans="1:7" x14ac:dyDescent="0.3">
      <c r="A22" s="67">
        <v>2023</v>
      </c>
      <c r="B22" s="60"/>
      <c r="C22" s="60"/>
      <c r="D22" s="60"/>
      <c r="E22" s="60"/>
      <c r="F22" s="60"/>
      <c r="G22" s="60"/>
    </row>
    <row r="23" spans="1:7" x14ac:dyDescent="0.3">
      <c r="A23" s="67">
        <v>2023</v>
      </c>
      <c r="B23" s="60"/>
      <c r="C23" s="60"/>
      <c r="D23" s="60"/>
      <c r="E23" s="60"/>
      <c r="F23" s="60"/>
      <c r="G23" s="60"/>
    </row>
    <row r="24" spans="1:7" x14ac:dyDescent="0.3">
      <c r="A24" s="67">
        <v>2018</v>
      </c>
      <c r="B24" s="60"/>
      <c r="C24" s="60"/>
      <c r="D24" s="60"/>
      <c r="E24" s="60"/>
      <c r="F24" s="60"/>
      <c r="G24" s="60"/>
    </row>
    <row r="25" spans="1:7" x14ac:dyDescent="0.3">
      <c r="A25" s="67">
        <v>2015</v>
      </c>
      <c r="B25" s="60"/>
      <c r="C25" s="60"/>
      <c r="D25" s="60"/>
      <c r="E25" s="60"/>
      <c r="F25" s="60"/>
      <c r="G25" s="60"/>
    </row>
    <row r="26" spans="1:7" x14ac:dyDescent="0.3">
      <c r="A26" s="67">
        <v>2021</v>
      </c>
      <c r="B26" s="60"/>
      <c r="C26" s="60"/>
      <c r="D26" s="60"/>
      <c r="E26" s="60"/>
      <c r="F26" s="60"/>
      <c r="G26" s="60"/>
    </row>
    <row r="27" spans="1:7" x14ac:dyDescent="0.3">
      <c r="A27" s="67">
        <v>2021</v>
      </c>
      <c r="B27" s="60"/>
      <c r="C27" s="60"/>
      <c r="D27" s="60"/>
      <c r="E27" s="60"/>
      <c r="F27" s="60"/>
      <c r="G27" s="60"/>
    </row>
    <row r="28" spans="1:7" x14ac:dyDescent="0.3">
      <c r="A28" s="67">
        <v>2021</v>
      </c>
      <c r="B28" s="60"/>
      <c r="C28" s="60"/>
      <c r="D28" s="60"/>
      <c r="E28" s="60"/>
      <c r="F28" s="60"/>
      <c r="G28" s="60"/>
    </row>
    <row r="29" spans="1:7" x14ac:dyDescent="0.3">
      <c r="A29" s="67">
        <v>2014</v>
      </c>
      <c r="B29" s="60"/>
      <c r="C29" s="60"/>
      <c r="D29" s="60"/>
      <c r="E29" s="60"/>
      <c r="F29" s="60"/>
      <c r="G29" s="60"/>
    </row>
    <row r="30" spans="1:7" x14ac:dyDescent="0.3">
      <c r="A30" s="67">
        <v>2024</v>
      </c>
      <c r="B30" s="60"/>
      <c r="C30" s="60"/>
      <c r="D30" s="60"/>
      <c r="E30" s="60"/>
      <c r="F30" s="60"/>
      <c r="G30" s="60"/>
    </row>
    <row r="31" spans="1:7" x14ac:dyDescent="0.3">
      <c r="A31" s="67">
        <v>2024</v>
      </c>
      <c r="B31" s="60"/>
      <c r="C31" s="60"/>
      <c r="D31" s="60"/>
      <c r="E31" s="60"/>
      <c r="F31" s="60"/>
      <c r="G31" s="60"/>
    </row>
    <row r="32" spans="1:7" x14ac:dyDescent="0.3">
      <c r="A32" s="67">
        <v>2024</v>
      </c>
      <c r="B32" s="60"/>
      <c r="C32" s="60"/>
      <c r="D32" s="60"/>
      <c r="E32" s="60"/>
      <c r="F32" s="60"/>
      <c r="G32" s="60"/>
    </row>
    <row r="33" spans="1:7" x14ac:dyDescent="0.3">
      <c r="A33" s="67">
        <v>2024</v>
      </c>
      <c r="B33" s="60"/>
      <c r="C33" s="60"/>
      <c r="D33" s="60"/>
      <c r="E33" s="60"/>
      <c r="F33" s="60"/>
      <c r="G33" s="60"/>
    </row>
    <row r="34" spans="1:7" x14ac:dyDescent="0.3">
      <c r="A34" s="67">
        <v>2023</v>
      </c>
      <c r="B34" s="60"/>
      <c r="C34" s="60"/>
      <c r="D34" s="60"/>
      <c r="E34" s="60"/>
      <c r="F34" s="60"/>
      <c r="G34" s="60"/>
    </row>
    <row r="35" spans="1:7" x14ac:dyDescent="0.3">
      <c r="A35" s="67">
        <v>2024</v>
      </c>
      <c r="B35" s="60"/>
      <c r="C35" s="60"/>
      <c r="D35" s="60"/>
      <c r="E35" s="60"/>
      <c r="F35" s="60"/>
      <c r="G35" s="60"/>
    </row>
  </sheetData>
  <sortState xmlns:xlrd2="http://schemas.microsoft.com/office/spreadsheetml/2017/richdata2" ref="B2:B9">
    <sortCondition ref="B2:B9"/>
  </sortState>
  <pageMargins left="0.511811024" right="0.511811024" top="0.78740157500000008" bottom="0.78740157500000008" header="0.31496062000000008" footer="0.31496062000000008"/>
  <pageSetup paperSize="0" fitToWidth="0" fitToHeight="0" orientation="portrait" horizontalDpi="0" verticalDpi="0" copie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E06E5-9624-4C3D-829E-9BA911831BF6}">
  <dimension ref="A1:D35"/>
  <sheetViews>
    <sheetView workbookViewId="0"/>
  </sheetViews>
  <sheetFormatPr baseColWidth="10" defaultColWidth="8.88671875" defaultRowHeight="14.4" x14ac:dyDescent="0.3"/>
  <cols>
    <col min="1" max="1" width="11.6640625" customWidth="1"/>
    <col min="2" max="2" width="15.33203125" customWidth="1"/>
    <col min="3" max="3" width="8.88671875" customWidth="1"/>
  </cols>
  <sheetData>
    <row r="1" spans="1:4" x14ac:dyDescent="0.3">
      <c r="A1" t="s">
        <v>5</v>
      </c>
      <c r="B1" s="150" t="s">
        <v>979</v>
      </c>
      <c r="C1" s="150" t="s">
        <v>588</v>
      </c>
      <c r="D1" t="s">
        <v>817</v>
      </c>
    </row>
    <row r="2" spans="1:4" x14ac:dyDescent="0.3">
      <c r="A2" s="232" t="s">
        <v>64</v>
      </c>
      <c r="B2" s="232" t="s">
        <v>64</v>
      </c>
      <c r="C2">
        <f t="shared" ref="C2:C12" si="0">COUNTIF(A$2:A$35,B2)</f>
        <v>3</v>
      </c>
      <c r="D2" s="233">
        <f t="shared" ref="D2:D13" si="1">(C2/$C$13)</f>
        <v>8.8235294117647065E-2</v>
      </c>
    </row>
    <row r="3" spans="1:4" x14ac:dyDescent="0.3">
      <c r="A3" s="234" t="s">
        <v>107</v>
      </c>
      <c r="B3" s="234" t="s">
        <v>107</v>
      </c>
      <c r="C3">
        <f t="shared" si="0"/>
        <v>1</v>
      </c>
      <c r="D3" s="233">
        <f t="shared" si="1"/>
        <v>2.9411764705882353E-2</v>
      </c>
    </row>
    <row r="4" spans="1:4" x14ac:dyDescent="0.3">
      <c r="A4" s="232" t="s">
        <v>86</v>
      </c>
      <c r="B4" s="232" t="s">
        <v>86</v>
      </c>
      <c r="C4">
        <f t="shared" si="0"/>
        <v>3</v>
      </c>
      <c r="D4" s="233">
        <f t="shared" si="1"/>
        <v>8.8235294117647065E-2</v>
      </c>
    </row>
    <row r="5" spans="1:4" x14ac:dyDescent="0.3">
      <c r="A5" s="234" t="s">
        <v>76</v>
      </c>
      <c r="B5" s="234" t="s">
        <v>76</v>
      </c>
      <c r="C5">
        <f t="shared" si="0"/>
        <v>1</v>
      </c>
      <c r="D5" s="233">
        <f t="shared" si="1"/>
        <v>2.9411764705882353E-2</v>
      </c>
    </row>
    <row r="6" spans="1:4" x14ac:dyDescent="0.3">
      <c r="A6" s="232" t="s">
        <v>20</v>
      </c>
      <c r="B6" s="232" t="s">
        <v>20</v>
      </c>
      <c r="C6">
        <f t="shared" si="0"/>
        <v>16</v>
      </c>
      <c r="D6" s="233">
        <f t="shared" si="1"/>
        <v>0.47058823529411764</v>
      </c>
    </row>
    <row r="7" spans="1:4" x14ac:dyDescent="0.3">
      <c r="A7" s="234" t="s">
        <v>42</v>
      </c>
      <c r="B7" s="234" t="s">
        <v>42</v>
      </c>
      <c r="C7">
        <f t="shared" si="0"/>
        <v>1</v>
      </c>
      <c r="D7" s="233">
        <f t="shared" si="1"/>
        <v>2.9411764705882353E-2</v>
      </c>
    </row>
    <row r="8" spans="1:4" x14ac:dyDescent="0.3">
      <c r="A8" s="232" t="s">
        <v>20</v>
      </c>
      <c r="B8" s="232" t="s">
        <v>181</v>
      </c>
      <c r="C8">
        <f t="shared" si="0"/>
        <v>1</v>
      </c>
      <c r="D8" s="233">
        <f t="shared" si="1"/>
        <v>2.9411764705882353E-2</v>
      </c>
    </row>
    <row r="9" spans="1:4" x14ac:dyDescent="0.3">
      <c r="A9" s="234" t="s">
        <v>20</v>
      </c>
      <c r="B9" s="234" t="s">
        <v>32</v>
      </c>
      <c r="C9">
        <f t="shared" si="0"/>
        <v>3</v>
      </c>
      <c r="D9" s="233">
        <f t="shared" si="1"/>
        <v>8.8235294117647065E-2</v>
      </c>
    </row>
    <row r="10" spans="1:4" x14ac:dyDescent="0.3">
      <c r="A10" s="232" t="s">
        <v>20</v>
      </c>
      <c r="B10" s="232" t="s">
        <v>134</v>
      </c>
      <c r="C10">
        <f t="shared" si="0"/>
        <v>2</v>
      </c>
      <c r="D10" s="233">
        <f t="shared" si="1"/>
        <v>5.8823529411764705E-2</v>
      </c>
    </row>
    <row r="11" spans="1:4" x14ac:dyDescent="0.3">
      <c r="A11" s="234" t="s">
        <v>20</v>
      </c>
      <c r="B11" s="234" t="s">
        <v>317</v>
      </c>
      <c r="C11">
        <f t="shared" si="0"/>
        <v>1</v>
      </c>
      <c r="D11" s="233">
        <f t="shared" si="1"/>
        <v>2.9411764705882353E-2</v>
      </c>
    </row>
    <row r="12" spans="1:4" x14ac:dyDescent="0.3">
      <c r="A12" s="232" t="s">
        <v>20</v>
      </c>
      <c r="B12" s="232" t="s">
        <v>297</v>
      </c>
      <c r="C12">
        <f t="shared" si="0"/>
        <v>2</v>
      </c>
      <c r="D12" s="233">
        <f t="shared" si="1"/>
        <v>5.8823529411764705E-2</v>
      </c>
    </row>
    <row r="13" spans="1:4" x14ac:dyDescent="0.3">
      <c r="A13" s="234" t="s">
        <v>20</v>
      </c>
      <c r="B13" t="s">
        <v>958</v>
      </c>
      <c r="C13">
        <f>SUM(C2:C12)</f>
        <v>34</v>
      </c>
      <c r="D13" s="233">
        <f t="shared" si="1"/>
        <v>1</v>
      </c>
    </row>
    <row r="14" spans="1:4" x14ac:dyDescent="0.3">
      <c r="A14" s="232" t="s">
        <v>181</v>
      </c>
    </row>
    <row r="15" spans="1:4" x14ac:dyDescent="0.3">
      <c r="A15" s="234" t="s">
        <v>20</v>
      </c>
    </row>
    <row r="16" spans="1:4" x14ac:dyDescent="0.3">
      <c r="A16" s="232" t="s">
        <v>20</v>
      </c>
    </row>
    <row r="17" spans="1:1" x14ac:dyDescent="0.3">
      <c r="A17" s="234" t="s">
        <v>86</v>
      </c>
    </row>
    <row r="18" spans="1:1" x14ac:dyDescent="0.3">
      <c r="A18" s="232" t="s">
        <v>64</v>
      </c>
    </row>
    <row r="19" spans="1:1" x14ac:dyDescent="0.3">
      <c r="A19" s="234" t="s">
        <v>32</v>
      </c>
    </row>
    <row r="20" spans="1:1" x14ac:dyDescent="0.3">
      <c r="A20" s="232" t="s">
        <v>134</v>
      </c>
    </row>
    <row r="21" spans="1:1" x14ac:dyDescent="0.3">
      <c r="A21" s="234" t="s">
        <v>20</v>
      </c>
    </row>
    <row r="22" spans="1:1" x14ac:dyDescent="0.3">
      <c r="A22" s="232" t="s">
        <v>20</v>
      </c>
    </row>
    <row r="23" spans="1:1" x14ac:dyDescent="0.3">
      <c r="A23" s="234" t="s">
        <v>20</v>
      </c>
    </row>
    <row r="24" spans="1:1" x14ac:dyDescent="0.3">
      <c r="A24" s="232" t="s">
        <v>20</v>
      </c>
    </row>
    <row r="25" spans="1:1" x14ac:dyDescent="0.3">
      <c r="A25" s="234" t="s">
        <v>86</v>
      </c>
    </row>
    <row r="26" spans="1:1" x14ac:dyDescent="0.3">
      <c r="A26" s="232" t="s">
        <v>32</v>
      </c>
    </row>
    <row r="27" spans="1:1" x14ac:dyDescent="0.3">
      <c r="A27" s="234" t="s">
        <v>32</v>
      </c>
    </row>
    <row r="28" spans="1:1" x14ac:dyDescent="0.3">
      <c r="A28" s="232" t="s">
        <v>64</v>
      </c>
    </row>
    <row r="29" spans="1:1" x14ac:dyDescent="0.3">
      <c r="A29" s="234" t="s">
        <v>20</v>
      </c>
    </row>
    <row r="30" spans="1:1" x14ac:dyDescent="0.3">
      <c r="A30" s="232" t="s">
        <v>134</v>
      </c>
    </row>
    <row r="31" spans="1:1" x14ac:dyDescent="0.3">
      <c r="A31" s="234" t="s">
        <v>297</v>
      </c>
    </row>
    <row r="32" spans="1:1" x14ac:dyDescent="0.3">
      <c r="A32" s="232" t="s">
        <v>20</v>
      </c>
    </row>
    <row r="33" spans="1:1" x14ac:dyDescent="0.3">
      <c r="A33" s="234" t="s">
        <v>317</v>
      </c>
    </row>
    <row r="34" spans="1:1" x14ac:dyDescent="0.3">
      <c r="A34" s="232" t="s">
        <v>297</v>
      </c>
    </row>
    <row r="35" spans="1:1" x14ac:dyDescent="0.3">
      <c r="A35" s="234" t="s">
        <v>20</v>
      </c>
    </row>
  </sheetData>
  <pageMargins left="0.511811024" right="0.511811024" top="0.78740157500000008" bottom="0.78740157500000008" header="0.31496062000000008" footer="0.31496062000000008"/>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4E209-1BCE-4853-94CE-7FEBBF4E026F}">
  <dimension ref="A1:Q35"/>
  <sheetViews>
    <sheetView topLeftCell="A9" workbookViewId="0">
      <selection activeCell="C19" sqref="C19"/>
    </sheetView>
  </sheetViews>
  <sheetFormatPr baseColWidth="10" defaultColWidth="8.88671875" defaultRowHeight="15" customHeight="1" x14ac:dyDescent="0.25"/>
  <cols>
    <col min="1" max="1" width="3.77734375" style="38" customWidth="1"/>
    <col min="2" max="2" width="18.6640625" style="7" customWidth="1"/>
    <col min="3" max="3" width="35" style="7" bestFit="1" customWidth="1"/>
    <col min="4" max="4" width="5.88671875" style="238" customWidth="1"/>
    <col min="5" max="5" width="12.33203125" style="7" customWidth="1"/>
    <col min="6" max="6" width="7.6640625" style="7" customWidth="1"/>
    <col min="7" max="7" width="20.5546875" style="7" customWidth="1"/>
    <col min="8" max="8" width="14.21875" style="7" customWidth="1"/>
    <col min="9" max="9" width="9.77734375" style="7" customWidth="1"/>
    <col min="10" max="10" width="12.5546875" style="7" customWidth="1"/>
    <col min="11" max="11" width="12.77734375" style="7" customWidth="1"/>
    <col min="12" max="12" width="9.77734375" style="7" customWidth="1"/>
    <col min="13" max="13" width="15.44140625" style="7" customWidth="1"/>
    <col min="14" max="14" width="13" style="35" customWidth="1"/>
    <col min="15" max="15" width="20" style="35" customWidth="1"/>
    <col min="16" max="16" width="75.5546875" style="34" customWidth="1"/>
    <col min="17" max="17" width="11.109375" style="7" customWidth="1"/>
    <col min="18" max="18" width="8.88671875" style="7" customWidth="1"/>
    <col min="19" max="16384" width="8.88671875" style="7"/>
  </cols>
  <sheetData>
    <row r="1" spans="1:17" ht="15" customHeight="1" x14ac:dyDescent="0.25">
      <c r="A1" s="1" t="s">
        <v>0</v>
      </c>
      <c r="B1" s="2" t="s">
        <v>1</v>
      </c>
      <c r="C1" s="2" t="s">
        <v>2</v>
      </c>
      <c r="D1" s="235" t="s">
        <v>3</v>
      </c>
      <c r="E1" s="2" t="s">
        <v>4</v>
      </c>
      <c r="F1" s="2" t="s">
        <v>5</v>
      </c>
      <c r="G1" s="2" t="s">
        <v>6</v>
      </c>
      <c r="H1" s="2" t="s">
        <v>7</v>
      </c>
      <c r="I1" s="2" t="s">
        <v>8</v>
      </c>
      <c r="J1" s="3" t="s">
        <v>9</v>
      </c>
      <c r="K1" s="2" t="s">
        <v>10</v>
      </c>
      <c r="L1" s="2" t="s">
        <v>11</v>
      </c>
      <c r="M1" s="2" t="s">
        <v>12</v>
      </c>
      <c r="N1" s="4" t="s">
        <v>13</v>
      </c>
      <c r="O1" s="4" t="s">
        <v>14</v>
      </c>
      <c r="P1" s="5" t="s">
        <v>15</v>
      </c>
      <c r="Q1" s="6" t="s">
        <v>16</v>
      </c>
    </row>
    <row r="2" spans="1:17" ht="17.399999999999999" customHeight="1" x14ac:dyDescent="0.25">
      <c r="A2" s="8">
        <v>10</v>
      </c>
      <c r="B2" s="9" t="s">
        <v>17</v>
      </c>
      <c r="C2" s="9" t="s">
        <v>18</v>
      </c>
      <c r="D2" s="10">
        <v>2019</v>
      </c>
      <c r="E2" s="11" t="s">
        <v>19</v>
      </c>
      <c r="F2" s="9" t="s">
        <v>20</v>
      </c>
      <c r="G2" s="9" t="s">
        <v>21</v>
      </c>
      <c r="H2" s="9" t="s">
        <v>22</v>
      </c>
      <c r="I2" s="9" t="s">
        <v>23</v>
      </c>
      <c r="J2" s="12" t="s">
        <v>24</v>
      </c>
      <c r="K2" s="9" t="s">
        <v>25</v>
      </c>
      <c r="L2" s="9" t="s">
        <v>26</v>
      </c>
      <c r="M2" s="12" t="s">
        <v>27</v>
      </c>
      <c r="N2" s="13" t="s">
        <v>28</v>
      </c>
      <c r="O2" s="13"/>
      <c r="P2" s="14" t="s">
        <v>29</v>
      </c>
    </row>
    <row r="3" spans="1:17" ht="15" customHeight="1" x14ac:dyDescent="0.25">
      <c r="A3" s="15">
        <v>52</v>
      </c>
      <c r="B3" s="16" t="s">
        <v>17</v>
      </c>
      <c r="C3" s="16" t="s">
        <v>30</v>
      </c>
      <c r="D3" s="17">
        <v>2019</v>
      </c>
      <c r="E3" s="11" t="s">
        <v>31</v>
      </c>
      <c r="F3" s="16" t="s">
        <v>32</v>
      </c>
      <c r="G3" s="16" t="s">
        <v>33</v>
      </c>
      <c r="H3" s="16" t="s">
        <v>34</v>
      </c>
      <c r="I3" s="16" t="s">
        <v>23</v>
      </c>
      <c r="J3" s="18" t="s">
        <v>35</v>
      </c>
      <c r="K3" s="16" t="s">
        <v>25</v>
      </c>
      <c r="L3" s="16" t="s">
        <v>36</v>
      </c>
      <c r="M3" s="18" t="s">
        <v>37</v>
      </c>
      <c r="N3" s="19" t="s">
        <v>38</v>
      </c>
      <c r="O3" s="19"/>
      <c r="P3" s="20" t="s">
        <v>39</v>
      </c>
    </row>
    <row r="4" spans="1:17" ht="15" customHeight="1" x14ac:dyDescent="0.25">
      <c r="A4" s="21">
        <v>18</v>
      </c>
      <c r="B4" s="22" t="s">
        <v>17</v>
      </c>
      <c r="C4" s="22" t="s">
        <v>40</v>
      </c>
      <c r="D4" s="236">
        <v>2023</v>
      </c>
      <c r="E4" s="23" t="s">
        <v>41</v>
      </c>
      <c r="F4" s="22" t="s">
        <v>42</v>
      </c>
      <c r="G4" s="22" t="s">
        <v>43</v>
      </c>
      <c r="H4" s="22" t="s">
        <v>44</v>
      </c>
      <c r="I4" s="22" t="s">
        <v>23</v>
      </c>
      <c r="J4" s="22" t="s">
        <v>45</v>
      </c>
      <c r="K4" s="22" t="s">
        <v>46</v>
      </c>
      <c r="L4" s="22" t="s">
        <v>47</v>
      </c>
      <c r="M4" s="22" t="s">
        <v>48</v>
      </c>
      <c r="N4" s="24" t="s">
        <v>49</v>
      </c>
      <c r="O4" s="24" t="s">
        <v>50</v>
      </c>
      <c r="P4" s="25" t="s">
        <v>51</v>
      </c>
      <c r="Q4" s="26" t="s">
        <v>52</v>
      </c>
    </row>
    <row r="5" spans="1:17" ht="15" customHeight="1" x14ac:dyDescent="0.25">
      <c r="A5" s="15">
        <v>4</v>
      </c>
      <c r="B5" s="16" t="s">
        <v>17</v>
      </c>
      <c r="C5" s="16" t="s">
        <v>53</v>
      </c>
      <c r="D5" s="17">
        <v>2021</v>
      </c>
      <c r="E5" s="11" t="s">
        <v>54</v>
      </c>
      <c r="F5" s="16" t="s">
        <v>32</v>
      </c>
      <c r="G5" s="16" t="s">
        <v>55</v>
      </c>
      <c r="H5" s="16" t="s">
        <v>56</v>
      </c>
      <c r="I5" s="16" t="s">
        <v>23</v>
      </c>
      <c r="J5" s="16" t="s">
        <v>57</v>
      </c>
      <c r="K5" s="16" t="s">
        <v>25</v>
      </c>
      <c r="L5" s="16" t="s">
        <v>58</v>
      </c>
      <c r="M5" s="18" t="s">
        <v>59</v>
      </c>
      <c r="N5" s="19" t="s">
        <v>60</v>
      </c>
      <c r="O5" s="19"/>
      <c r="P5" s="20" t="s">
        <v>61</v>
      </c>
    </row>
    <row r="6" spans="1:17" ht="15" customHeight="1" x14ac:dyDescent="0.25">
      <c r="A6" s="21">
        <v>55</v>
      </c>
      <c r="B6" s="22" t="s">
        <v>17</v>
      </c>
      <c r="C6" s="22" t="s">
        <v>62</v>
      </c>
      <c r="D6" s="236">
        <v>2019</v>
      </c>
      <c r="E6" s="11" t="s">
        <v>63</v>
      </c>
      <c r="F6" s="22" t="s">
        <v>64</v>
      </c>
      <c r="G6" s="22" t="s">
        <v>65</v>
      </c>
      <c r="H6" s="22" t="s">
        <v>66</v>
      </c>
      <c r="I6" s="22" t="s">
        <v>67</v>
      </c>
      <c r="J6" s="24" t="s">
        <v>68</v>
      </c>
      <c r="K6" s="22" t="s">
        <v>46</v>
      </c>
      <c r="L6" s="22" t="s">
        <v>69</v>
      </c>
      <c r="M6" s="24" t="s">
        <v>70</v>
      </c>
      <c r="N6" s="22"/>
      <c r="O6" s="24" t="s">
        <v>71</v>
      </c>
      <c r="P6" s="25" t="s">
        <v>72</v>
      </c>
      <c r="Q6" s="26" t="s">
        <v>73</v>
      </c>
    </row>
    <row r="7" spans="1:17" ht="15" customHeight="1" x14ac:dyDescent="0.25">
      <c r="A7" s="27">
        <v>46</v>
      </c>
      <c r="B7" s="28" t="s">
        <v>17</v>
      </c>
      <c r="C7" s="28" t="s">
        <v>74</v>
      </c>
      <c r="D7" s="237">
        <v>2019</v>
      </c>
      <c r="E7" s="11" t="s">
        <v>75</v>
      </c>
      <c r="F7" s="28" t="s">
        <v>76</v>
      </c>
      <c r="G7" s="28" t="s">
        <v>77</v>
      </c>
      <c r="H7" s="28" t="s">
        <v>78</v>
      </c>
      <c r="I7" s="28" t="s">
        <v>23</v>
      </c>
      <c r="J7" s="29" t="s">
        <v>79</v>
      </c>
      <c r="K7" s="28" t="s">
        <v>46</v>
      </c>
      <c r="L7" s="28" t="s">
        <v>80</v>
      </c>
      <c r="M7" s="28" t="s">
        <v>81</v>
      </c>
      <c r="N7" s="28"/>
      <c r="O7" s="29" t="s">
        <v>82</v>
      </c>
      <c r="P7" s="30" t="s">
        <v>83</v>
      </c>
      <c r="Q7" s="26" t="s">
        <v>73</v>
      </c>
    </row>
    <row r="8" spans="1:17" ht="15" customHeight="1" x14ac:dyDescent="0.25">
      <c r="A8" s="21">
        <v>58</v>
      </c>
      <c r="B8" s="22" t="s">
        <v>17</v>
      </c>
      <c r="C8" s="22" t="s">
        <v>84</v>
      </c>
      <c r="D8" s="236">
        <v>2012</v>
      </c>
      <c r="E8" s="23" t="s">
        <v>85</v>
      </c>
      <c r="F8" s="22" t="s">
        <v>86</v>
      </c>
      <c r="G8" s="22" t="s">
        <v>87</v>
      </c>
      <c r="H8" s="22" t="s">
        <v>88</v>
      </c>
      <c r="I8" s="22" t="s">
        <v>23</v>
      </c>
      <c r="J8" s="24" t="s">
        <v>89</v>
      </c>
      <c r="K8" s="22" t="s">
        <v>46</v>
      </c>
      <c r="L8" s="22" t="s">
        <v>90</v>
      </c>
      <c r="M8" s="22" t="s">
        <v>91</v>
      </c>
      <c r="N8" s="24" t="s">
        <v>92</v>
      </c>
      <c r="O8" s="24" t="s">
        <v>93</v>
      </c>
      <c r="P8" s="25" t="s">
        <v>94</v>
      </c>
      <c r="Q8" s="26" t="s">
        <v>73</v>
      </c>
    </row>
    <row r="9" spans="1:17" ht="15" customHeight="1" x14ac:dyDescent="0.25">
      <c r="A9" s="27">
        <v>43</v>
      </c>
      <c r="B9" s="28" t="s">
        <v>17</v>
      </c>
      <c r="C9" s="28" t="s">
        <v>95</v>
      </c>
      <c r="D9" s="237">
        <v>2022</v>
      </c>
      <c r="E9" s="11" t="s">
        <v>96</v>
      </c>
      <c r="F9" s="28" t="s">
        <v>86</v>
      </c>
      <c r="G9" s="28" t="s">
        <v>97</v>
      </c>
      <c r="H9" s="28" t="s">
        <v>98</v>
      </c>
      <c r="I9" s="28" t="s">
        <v>23</v>
      </c>
      <c r="J9" s="29" t="s">
        <v>99</v>
      </c>
      <c r="K9" s="28" t="s">
        <v>46</v>
      </c>
      <c r="L9" s="28" t="s">
        <v>100</v>
      </c>
      <c r="M9" s="28" t="s">
        <v>101</v>
      </c>
      <c r="N9" s="29" t="s">
        <v>102</v>
      </c>
      <c r="O9" s="29" t="s">
        <v>103</v>
      </c>
      <c r="P9" s="30" t="s">
        <v>104</v>
      </c>
      <c r="Q9" s="26" t="s">
        <v>73</v>
      </c>
    </row>
    <row r="10" spans="1:17" ht="15" customHeight="1" x14ac:dyDescent="0.25">
      <c r="A10" s="8">
        <v>2</v>
      </c>
      <c r="B10" s="9" t="s">
        <v>17</v>
      </c>
      <c r="C10" s="9" t="s">
        <v>105</v>
      </c>
      <c r="D10" s="10">
        <v>2022</v>
      </c>
      <c r="E10" s="11" t="s">
        <v>106</v>
      </c>
      <c r="F10" s="9" t="s">
        <v>107</v>
      </c>
      <c r="G10" s="9" t="s">
        <v>108</v>
      </c>
      <c r="H10" s="9" t="s">
        <v>109</v>
      </c>
      <c r="I10" s="9" t="s">
        <v>110</v>
      </c>
      <c r="J10" s="12" t="s">
        <v>111</v>
      </c>
      <c r="K10" s="9" t="s">
        <v>25</v>
      </c>
      <c r="L10" s="9" t="s">
        <v>112</v>
      </c>
      <c r="M10" s="12" t="s">
        <v>113</v>
      </c>
      <c r="N10" s="13" t="s">
        <v>114</v>
      </c>
      <c r="O10" s="13"/>
      <c r="P10" s="14" t="s">
        <v>115</v>
      </c>
    </row>
    <row r="11" spans="1:17" ht="15" customHeight="1" x14ac:dyDescent="0.25">
      <c r="A11" s="15">
        <v>17</v>
      </c>
      <c r="B11" s="16" t="s">
        <v>17</v>
      </c>
      <c r="C11" s="16" t="s">
        <v>980</v>
      </c>
      <c r="D11" s="17">
        <v>2023</v>
      </c>
      <c r="E11" s="11" t="s">
        <v>116</v>
      </c>
      <c r="F11" s="16" t="s">
        <v>20</v>
      </c>
      <c r="G11" s="16" t="s">
        <v>117</v>
      </c>
      <c r="H11" s="16" t="s">
        <v>118</v>
      </c>
      <c r="I11" s="16" t="s">
        <v>23</v>
      </c>
      <c r="J11" s="18" t="s">
        <v>119</v>
      </c>
      <c r="K11" s="16" t="s">
        <v>25</v>
      </c>
      <c r="L11" s="16" t="s">
        <v>120</v>
      </c>
      <c r="M11" s="18" t="s">
        <v>121</v>
      </c>
      <c r="N11" s="19" t="s">
        <v>122</v>
      </c>
      <c r="O11" s="19"/>
      <c r="P11" s="20" t="s">
        <v>123</v>
      </c>
    </row>
    <row r="12" spans="1:17" ht="15" customHeight="1" x14ac:dyDescent="0.25">
      <c r="A12" s="8">
        <v>41</v>
      </c>
      <c r="B12" s="9" t="s">
        <v>17</v>
      </c>
      <c r="C12" s="9" t="s">
        <v>124</v>
      </c>
      <c r="D12" s="10">
        <v>2021</v>
      </c>
      <c r="E12" s="11" t="s">
        <v>125</v>
      </c>
      <c r="F12" s="9" t="s">
        <v>20</v>
      </c>
      <c r="G12" s="9" t="s">
        <v>126</v>
      </c>
      <c r="H12" s="9" t="s">
        <v>127</v>
      </c>
      <c r="I12" s="9" t="s">
        <v>23</v>
      </c>
      <c r="J12" s="12" t="s">
        <v>128</v>
      </c>
      <c r="K12" s="9" t="s">
        <v>25</v>
      </c>
      <c r="L12" s="9" t="s">
        <v>129</v>
      </c>
      <c r="M12" s="12" t="s">
        <v>130</v>
      </c>
      <c r="N12" s="9"/>
      <c r="O12" s="9"/>
      <c r="P12" s="31" t="s">
        <v>131</v>
      </c>
    </row>
    <row r="13" spans="1:17" ht="15" customHeight="1" x14ac:dyDescent="0.3">
      <c r="A13" s="27">
        <v>3</v>
      </c>
      <c r="B13" s="28" t="s">
        <v>17</v>
      </c>
      <c r="C13" s="28" t="s">
        <v>981</v>
      </c>
      <c r="D13" s="237">
        <v>2014</v>
      </c>
      <c r="E13" s="32" t="s">
        <v>133</v>
      </c>
      <c r="F13" s="28" t="s">
        <v>134</v>
      </c>
      <c r="G13" s="28" t="s">
        <v>135</v>
      </c>
      <c r="H13" s="28" t="s">
        <v>136</v>
      </c>
      <c r="I13" s="28" t="s">
        <v>110</v>
      </c>
      <c r="J13" s="28" t="s">
        <v>137</v>
      </c>
      <c r="K13" s="28" t="s">
        <v>46</v>
      </c>
      <c r="L13" s="28" t="s">
        <v>138</v>
      </c>
      <c r="M13" s="28" t="s">
        <v>139</v>
      </c>
      <c r="N13" s="28"/>
      <c r="O13" s="29" t="s">
        <v>140</v>
      </c>
      <c r="P13" s="30" t="s">
        <v>141</v>
      </c>
      <c r="Q13" s="26" t="s">
        <v>52</v>
      </c>
    </row>
    <row r="14" spans="1:17" ht="15" customHeight="1" x14ac:dyDescent="0.3">
      <c r="A14" s="21">
        <v>45</v>
      </c>
      <c r="B14" s="22" t="s">
        <v>17</v>
      </c>
      <c r="C14" s="22" t="s">
        <v>982</v>
      </c>
      <c r="D14" s="236">
        <v>2023</v>
      </c>
      <c r="E14" s="32" t="s">
        <v>142</v>
      </c>
      <c r="F14" s="22" t="s">
        <v>20</v>
      </c>
      <c r="G14" s="22" t="s">
        <v>143</v>
      </c>
      <c r="H14" s="22" t="s">
        <v>144</v>
      </c>
      <c r="I14" s="22" t="s">
        <v>23</v>
      </c>
      <c r="J14" s="24" t="s">
        <v>145</v>
      </c>
      <c r="K14" s="22" t="s">
        <v>46</v>
      </c>
      <c r="L14" s="22" t="s">
        <v>146</v>
      </c>
      <c r="M14" s="24" t="s">
        <v>147</v>
      </c>
      <c r="N14" s="24" t="s">
        <v>148</v>
      </c>
      <c r="O14" s="24" t="s">
        <v>149</v>
      </c>
      <c r="P14" s="25" t="s">
        <v>150</v>
      </c>
      <c r="Q14" s="26" t="s">
        <v>52</v>
      </c>
    </row>
    <row r="15" spans="1:17" ht="15" customHeight="1" x14ac:dyDescent="0.25">
      <c r="A15" s="15">
        <v>57</v>
      </c>
      <c r="B15" s="16" t="s">
        <v>17</v>
      </c>
      <c r="C15" s="16" t="s">
        <v>151</v>
      </c>
      <c r="D15" s="17">
        <v>2022</v>
      </c>
      <c r="E15" s="11" t="s">
        <v>152</v>
      </c>
      <c r="F15" s="16" t="s">
        <v>20</v>
      </c>
      <c r="G15" s="16" t="s">
        <v>153</v>
      </c>
      <c r="H15" s="16" t="s">
        <v>154</v>
      </c>
      <c r="I15" s="16" t="s">
        <v>23</v>
      </c>
      <c r="J15" s="18" t="s">
        <v>155</v>
      </c>
      <c r="K15" s="16" t="s">
        <v>25</v>
      </c>
      <c r="L15" s="16" t="s">
        <v>156</v>
      </c>
      <c r="M15" s="18" t="s">
        <v>157</v>
      </c>
      <c r="N15" s="19" t="s">
        <v>158</v>
      </c>
      <c r="O15" s="19"/>
      <c r="P15" s="20" t="s">
        <v>159</v>
      </c>
    </row>
    <row r="16" spans="1:17" ht="15" customHeight="1" x14ac:dyDescent="0.25">
      <c r="A16" s="21">
        <v>9</v>
      </c>
      <c r="B16" s="22" t="s">
        <v>17</v>
      </c>
      <c r="C16" s="22" t="s">
        <v>983</v>
      </c>
      <c r="D16" s="236">
        <v>2022</v>
      </c>
      <c r="E16" s="11" t="s">
        <v>160</v>
      </c>
      <c r="F16" s="22" t="s">
        <v>20</v>
      </c>
      <c r="G16" s="22" t="s">
        <v>161</v>
      </c>
      <c r="H16" s="22" t="s">
        <v>162</v>
      </c>
      <c r="I16" s="22" t="s">
        <v>23</v>
      </c>
      <c r="J16" s="24" t="s">
        <v>163</v>
      </c>
      <c r="K16" s="22" t="s">
        <v>46</v>
      </c>
      <c r="L16" s="22" t="s">
        <v>164</v>
      </c>
      <c r="M16" s="24" t="s">
        <v>165</v>
      </c>
      <c r="N16" s="24" t="s">
        <v>166</v>
      </c>
      <c r="O16" s="24" t="s">
        <v>167</v>
      </c>
      <c r="P16" s="25" t="s">
        <v>168</v>
      </c>
      <c r="Q16" s="26" t="s">
        <v>73</v>
      </c>
    </row>
    <row r="17" spans="1:17" ht="15" customHeight="1" x14ac:dyDescent="0.25">
      <c r="A17" s="27">
        <v>50</v>
      </c>
      <c r="B17" s="28" t="s">
        <v>17</v>
      </c>
      <c r="C17" s="28" t="s">
        <v>169</v>
      </c>
      <c r="D17" s="237">
        <v>2023</v>
      </c>
      <c r="E17" s="11" t="s">
        <v>170</v>
      </c>
      <c r="F17" s="28" t="s">
        <v>20</v>
      </c>
      <c r="G17" s="28" t="s">
        <v>171</v>
      </c>
      <c r="H17" s="28" t="s">
        <v>172</v>
      </c>
      <c r="I17" s="28" t="s">
        <v>23</v>
      </c>
      <c r="J17" s="29" t="s">
        <v>173</v>
      </c>
      <c r="K17" s="28" t="s">
        <v>46</v>
      </c>
      <c r="L17" s="28" t="s">
        <v>174</v>
      </c>
      <c r="M17" s="29" t="s">
        <v>175</v>
      </c>
      <c r="N17" s="29" t="s">
        <v>176</v>
      </c>
      <c r="O17" s="29" t="s">
        <v>177</v>
      </c>
      <c r="P17" s="30" t="s">
        <v>178</v>
      </c>
      <c r="Q17" s="26" t="s">
        <v>73</v>
      </c>
    </row>
    <row r="18" spans="1:17" ht="15" customHeight="1" x14ac:dyDescent="0.25">
      <c r="A18" s="21">
        <v>42</v>
      </c>
      <c r="B18" s="22" t="s">
        <v>17</v>
      </c>
      <c r="C18" s="22" t="s">
        <v>179</v>
      </c>
      <c r="D18" s="236">
        <v>2019</v>
      </c>
      <c r="E18" s="23" t="s">
        <v>180</v>
      </c>
      <c r="F18" s="22" t="s">
        <v>181</v>
      </c>
      <c r="G18" s="22" t="s">
        <v>182</v>
      </c>
      <c r="H18" s="22" t="s">
        <v>183</v>
      </c>
      <c r="I18" s="22" t="s">
        <v>23</v>
      </c>
      <c r="J18" s="24" t="s">
        <v>184</v>
      </c>
      <c r="K18" s="22" t="s">
        <v>46</v>
      </c>
      <c r="L18" s="22" t="s">
        <v>185</v>
      </c>
      <c r="M18" s="24" t="s">
        <v>186</v>
      </c>
      <c r="N18" s="24" t="s">
        <v>187</v>
      </c>
      <c r="O18" s="24" t="s">
        <v>188</v>
      </c>
      <c r="P18" s="25" t="s">
        <v>189</v>
      </c>
      <c r="Q18" s="26" t="s">
        <v>52</v>
      </c>
    </row>
    <row r="19" spans="1:17" ht="15" customHeight="1" x14ac:dyDescent="0.25">
      <c r="A19" s="15">
        <v>29</v>
      </c>
      <c r="B19" s="16" t="s">
        <v>17</v>
      </c>
      <c r="C19" s="240" t="s">
        <v>190</v>
      </c>
      <c r="D19" s="17">
        <v>2023</v>
      </c>
      <c r="E19" s="11" t="s">
        <v>191</v>
      </c>
      <c r="F19" s="16" t="s">
        <v>20</v>
      </c>
      <c r="G19" s="16" t="s">
        <v>192</v>
      </c>
      <c r="H19" s="16" t="s">
        <v>193</v>
      </c>
      <c r="I19" s="16" t="s">
        <v>23</v>
      </c>
      <c r="J19" s="18" t="s">
        <v>194</v>
      </c>
      <c r="K19" s="16" t="s">
        <v>25</v>
      </c>
      <c r="L19" s="16" t="s">
        <v>195</v>
      </c>
      <c r="M19" s="18" t="s">
        <v>196</v>
      </c>
      <c r="N19" s="19" t="s">
        <v>197</v>
      </c>
      <c r="O19" s="19"/>
      <c r="P19" s="20" t="s">
        <v>198</v>
      </c>
    </row>
    <row r="20" spans="1:17" ht="15" customHeight="1" x14ac:dyDescent="0.25">
      <c r="A20" s="8">
        <v>40</v>
      </c>
      <c r="B20" s="9" t="s">
        <v>17</v>
      </c>
      <c r="C20" s="9" t="s">
        <v>984</v>
      </c>
      <c r="D20" s="10">
        <v>2024</v>
      </c>
      <c r="E20" s="11" t="s">
        <v>199</v>
      </c>
      <c r="F20" s="9" t="s">
        <v>20</v>
      </c>
      <c r="G20" s="9" t="s">
        <v>200</v>
      </c>
      <c r="H20" s="9" t="s">
        <v>118</v>
      </c>
      <c r="I20" s="9" t="s">
        <v>23</v>
      </c>
      <c r="J20" s="12" t="s">
        <v>201</v>
      </c>
      <c r="K20" s="9" t="s">
        <v>25</v>
      </c>
      <c r="L20" s="9" t="s">
        <v>202</v>
      </c>
      <c r="M20" s="12" t="s">
        <v>203</v>
      </c>
      <c r="N20" s="13" t="s">
        <v>204</v>
      </c>
      <c r="O20" s="13"/>
      <c r="P20" s="14" t="s">
        <v>205</v>
      </c>
    </row>
    <row r="21" spans="1:17" ht="15" customHeight="1" x14ac:dyDescent="0.3">
      <c r="A21" s="27">
        <v>38</v>
      </c>
      <c r="B21" s="28" t="s">
        <v>17</v>
      </c>
      <c r="C21" s="28" t="s">
        <v>206</v>
      </c>
      <c r="D21" s="237">
        <v>2014</v>
      </c>
      <c r="E21" s="32" t="s">
        <v>207</v>
      </c>
      <c r="F21" s="28" t="s">
        <v>86</v>
      </c>
      <c r="G21" s="28" t="s">
        <v>208</v>
      </c>
      <c r="H21" s="28" t="s">
        <v>209</v>
      </c>
      <c r="I21" s="28" t="s">
        <v>23</v>
      </c>
      <c r="J21" s="29" t="s">
        <v>210</v>
      </c>
      <c r="K21" s="28" t="s">
        <v>46</v>
      </c>
      <c r="L21" s="28" t="s">
        <v>211</v>
      </c>
      <c r="M21" s="28" t="s">
        <v>212</v>
      </c>
      <c r="N21" s="29" t="s">
        <v>213</v>
      </c>
      <c r="O21" s="29" t="s">
        <v>214</v>
      </c>
      <c r="P21" s="30" t="s">
        <v>215</v>
      </c>
      <c r="Q21" s="26" t="s">
        <v>73</v>
      </c>
    </row>
    <row r="22" spans="1:17" ht="15" customHeight="1" x14ac:dyDescent="0.3">
      <c r="A22" s="8">
        <v>5</v>
      </c>
      <c r="B22" s="9" t="s">
        <v>17</v>
      </c>
      <c r="C22" s="9" t="s">
        <v>985</v>
      </c>
      <c r="D22" s="10">
        <v>2023</v>
      </c>
      <c r="E22" s="32" t="s">
        <v>216</v>
      </c>
      <c r="F22" s="9" t="s">
        <v>20</v>
      </c>
      <c r="G22" s="9" t="s">
        <v>217</v>
      </c>
      <c r="H22" s="9" t="s">
        <v>218</v>
      </c>
      <c r="I22" s="9" t="s">
        <v>23</v>
      </c>
      <c r="J22" s="12" t="s">
        <v>219</v>
      </c>
      <c r="K22" s="9" t="s">
        <v>25</v>
      </c>
      <c r="L22" s="9" t="s">
        <v>220</v>
      </c>
      <c r="M22" s="12" t="s">
        <v>221</v>
      </c>
      <c r="N22" s="13" t="s">
        <v>222</v>
      </c>
      <c r="O22" s="13"/>
      <c r="P22" s="14" t="s">
        <v>223</v>
      </c>
    </row>
    <row r="23" spans="1:17" ht="15" customHeight="1" x14ac:dyDescent="0.25">
      <c r="A23" s="15">
        <v>6</v>
      </c>
      <c r="B23" s="16" t="s">
        <v>17</v>
      </c>
      <c r="C23" s="16" t="s">
        <v>986</v>
      </c>
      <c r="D23" s="17">
        <v>2023</v>
      </c>
      <c r="E23" s="11" t="s">
        <v>224</v>
      </c>
      <c r="F23" s="16" t="s">
        <v>20</v>
      </c>
      <c r="G23" s="16" t="s">
        <v>225</v>
      </c>
      <c r="H23" s="16" t="s">
        <v>226</v>
      </c>
      <c r="I23" s="16" t="s">
        <v>23</v>
      </c>
      <c r="J23" s="18" t="s">
        <v>227</v>
      </c>
      <c r="K23" s="16" t="s">
        <v>25</v>
      </c>
      <c r="L23" s="16" t="s">
        <v>228</v>
      </c>
      <c r="M23" s="18" t="s">
        <v>229</v>
      </c>
      <c r="N23" s="19" t="s">
        <v>230</v>
      </c>
      <c r="O23" s="19"/>
      <c r="P23" s="20" t="s">
        <v>231</v>
      </c>
    </row>
    <row r="24" spans="1:17" ht="15" customHeight="1" x14ac:dyDescent="0.25">
      <c r="A24" s="21">
        <v>48</v>
      </c>
      <c r="B24" s="22" t="s">
        <v>17</v>
      </c>
      <c r="C24" s="22" t="s">
        <v>232</v>
      </c>
      <c r="D24" s="236">
        <v>2018</v>
      </c>
      <c r="E24" s="11" t="s">
        <v>233</v>
      </c>
      <c r="F24" s="22" t="s">
        <v>32</v>
      </c>
      <c r="G24" s="22" t="s">
        <v>234</v>
      </c>
      <c r="H24" s="22" t="s">
        <v>235</v>
      </c>
      <c r="I24" s="22" t="s">
        <v>23</v>
      </c>
      <c r="J24" s="24" t="s">
        <v>236</v>
      </c>
      <c r="K24" s="22" t="s">
        <v>46</v>
      </c>
      <c r="L24" s="22" t="s">
        <v>237</v>
      </c>
      <c r="M24" s="24" t="s">
        <v>238</v>
      </c>
      <c r="N24" s="24" t="s">
        <v>239</v>
      </c>
      <c r="O24" s="24" t="s">
        <v>240</v>
      </c>
      <c r="P24" s="25" t="s">
        <v>241</v>
      </c>
      <c r="Q24" s="26" t="s">
        <v>52</v>
      </c>
    </row>
    <row r="25" spans="1:17" ht="15" customHeight="1" x14ac:dyDescent="0.25">
      <c r="A25" s="15">
        <v>39</v>
      </c>
      <c r="B25" s="16" t="s">
        <v>17</v>
      </c>
      <c r="C25" s="16" t="s">
        <v>242</v>
      </c>
      <c r="D25" s="17">
        <v>2015</v>
      </c>
      <c r="E25" s="11" t="s">
        <v>243</v>
      </c>
      <c r="F25" s="16" t="s">
        <v>64</v>
      </c>
      <c r="G25" s="16" t="s">
        <v>244</v>
      </c>
      <c r="H25" s="16" t="s">
        <v>209</v>
      </c>
      <c r="I25" s="16" t="s">
        <v>23</v>
      </c>
      <c r="J25" s="18" t="s">
        <v>245</v>
      </c>
      <c r="K25" s="16" t="s">
        <v>25</v>
      </c>
      <c r="L25" s="16" t="s">
        <v>246</v>
      </c>
      <c r="M25" s="18" t="s">
        <v>247</v>
      </c>
      <c r="N25" s="16"/>
      <c r="O25" s="16"/>
      <c r="P25" s="30" t="s">
        <v>248</v>
      </c>
    </row>
    <row r="26" spans="1:17" ht="15" customHeight="1" x14ac:dyDescent="0.25">
      <c r="A26" s="21">
        <v>49</v>
      </c>
      <c r="B26" s="22" t="s">
        <v>17</v>
      </c>
      <c r="C26" s="22" t="s">
        <v>987</v>
      </c>
      <c r="D26" s="236">
        <v>2021</v>
      </c>
      <c r="E26" s="11" t="s">
        <v>250</v>
      </c>
      <c r="F26" s="22" t="s">
        <v>20</v>
      </c>
      <c r="G26" s="22" t="s">
        <v>251</v>
      </c>
      <c r="H26" s="22" t="s">
        <v>252</v>
      </c>
      <c r="I26" s="22" t="s">
        <v>23</v>
      </c>
      <c r="J26" s="24" t="s">
        <v>253</v>
      </c>
      <c r="K26" s="22" t="s">
        <v>46</v>
      </c>
      <c r="L26" s="22" t="s">
        <v>254</v>
      </c>
      <c r="M26" s="24" t="s">
        <v>255</v>
      </c>
      <c r="N26" s="24" t="s">
        <v>256</v>
      </c>
      <c r="O26" s="24" t="s">
        <v>257</v>
      </c>
      <c r="P26" s="25" t="s">
        <v>258</v>
      </c>
      <c r="Q26" s="26" t="s">
        <v>73</v>
      </c>
    </row>
    <row r="27" spans="1:17" ht="15" customHeight="1" x14ac:dyDescent="0.3">
      <c r="A27" s="27">
        <v>44</v>
      </c>
      <c r="B27" s="28" t="s">
        <v>17</v>
      </c>
      <c r="C27" s="28" t="s">
        <v>988</v>
      </c>
      <c r="D27" s="237">
        <v>2021</v>
      </c>
      <c r="E27" s="32" t="s">
        <v>260</v>
      </c>
      <c r="F27" s="28" t="s">
        <v>20</v>
      </c>
      <c r="G27" s="28" t="s">
        <v>261</v>
      </c>
      <c r="H27" s="28" t="s">
        <v>252</v>
      </c>
      <c r="I27" s="28" t="s">
        <v>23</v>
      </c>
      <c r="J27" s="29" t="s">
        <v>262</v>
      </c>
      <c r="K27" s="28" t="s">
        <v>46</v>
      </c>
      <c r="L27" s="28" t="s">
        <v>263</v>
      </c>
      <c r="M27" s="29" t="s">
        <v>264</v>
      </c>
      <c r="N27" s="29" t="s">
        <v>265</v>
      </c>
      <c r="O27" s="29" t="s">
        <v>266</v>
      </c>
      <c r="P27" s="30" t="s">
        <v>267</v>
      </c>
      <c r="Q27" s="26" t="s">
        <v>52</v>
      </c>
    </row>
    <row r="28" spans="1:17" ht="15" customHeight="1" x14ac:dyDescent="0.25">
      <c r="A28" s="8">
        <v>56</v>
      </c>
      <c r="B28" s="9" t="s">
        <v>17</v>
      </c>
      <c r="C28" s="9" t="s">
        <v>989</v>
      </c>
      <c r="D28" s="10">
        <v>2021</v>
      </c>
      <c r="E28" s="11" t="s">
        <v>268</v>
      </c>
      <c r="F28" s="9" t="s">
        <v>64</v>
      </c>
      <c r="G28" s="9" t="s">
        <v>269</v>
      </c>
      <c r="H28" s="9" t="s">
        <v>270</v>
      </c>
      <c r="I28" s="9" t="s">
        <v>23</v>
      </c>
      <c r="J28" s="12" t="s">
        <v>271</v>
      </c>
      <c r="K28" s="9" t="s">
        <v>25</v>
      </c>
      <c r="L28" s="9" t="s">
        <v>272</v>
      </c>
      <c r="M28" s="9" t="s">
        <v>273</v>
      </c>
      <c r="N28" s="13" t="s">
        <v>274</v>
      </c>
      <c r="O28" s="13"/>
      <c r="P28" s="14" t="s">
        <v>275</v>
      </c>
    </row>
    <row r="29" spans="1:17" ht="15" customHeight="1" x14ac:dyDescent="0.25">
      <c r="A29" s="15">
        <v>51</v>
      </c>
      <c r="B29" s="16" t="s">
        <v>17</v>
      </c>
      <c r="C29" s="16" t="s">
        <v>276</v>
      </c>
      <c r="D29" s="17">
        <v>2014</v>
      </c>
      <c r="E29" s="11" t="s">
        <v>277</v>
      </c>
      <c r="F29" s="16" t="s">
        <v>20</v>
      </c>
      <c r="G29" s="16" t="s">
        <v>278</v>
      </c>
      <c r="H29" s="16" t="s">
        <v>279</v>
      </c>
      <c r="I29" s="16" t="s">
        <v>23</v>
      </c>
      <c r="J29" s="18" t="s">
        <v>280</v>
      </c>
      <c r="K29" s="16" t="s">
        <v>25</v>
      </c>
      <c r="L29" s="16" t="s">
        <v>281</v>
      </c>
      <c r="M29" s="16" t="s">
        <v>282</v>
      </c>
      <c r="N29" s="19" t="s">
        <v>283</v>
      </c>
      <c r="O29" s="19"/>
      <c r="P29" s="20" t="s">
        <v>284</v>
      </c>
    </row>
    <row r="30" spans="1:17" ht="15" customHeight="1" x14ac:dyDescent="0.25">
      <c r="A30" s="8">
        <v>65</v>
      </c>
      <c r="B30" s="9" t="s">
        <v>17</v>
      </c>
      <c r="C30" s="9" t="s">
        <v>990</v>
      </c>
      <c r="D30" s="10">
        <v>2023</v>
      </c>
      <c r="E30" s="33" t="s">
        <v>286</v>
      </c>
      <c r="F30" s="9" t="s">
        <v>134</v>
      </c>
      <c r="G30" s="16" t="s">
        <v>287</v>
      </c>
      <c r="H30" s="9" t="s">
        <v>288</v>
      </c>
      <c r="I30" s="9" t="s">
        <v>23</v>
      </c>
      <c r="J30" s="18" t="s">
        <v>289</v>
      </c>
      <c r="K30" s="9" t="s">
        <v>46</v>
      </c>
      <c r="L30" s="16" t="s">
        <v>290</v>
      </c>
      <c r="M30" s="34" t="s">
        <v>291</v>
      </c>
      <c r="N30" s="35" t="s">
        <v>292</v>
      </c>
      <c r="O30" s="35" t="s">
        <v>293</v>
      </c>
      <c r="P30" s="36" t="s">
        <v>294</v>
      </c>
      <c r="Q30" s="7" t="s">
        <v>73</v>
      </c>
    </row>
    <row r="31" spans="1:17" ht="68.400000000000006" customHeight="1" x14ac:dyDescent="0.25">
      <c r="A31" s="15">
        <v>72</v>
      </c>
      <c r="B31" s="16" t="s">
        <v>17</v>
      </c>
      <c r="C31" s="16" t="s">
        <v>295</v>
      </c>
      <c r="D31" s="17">
        <v>2024</v>
      </c>
      <c r="E31" s="37" t="s">
        <v>296</v>
      </c>
      <c r="F31" s="16" t="s">
        <v>297</v>
      </c>
      <c r="G31" s="16" t="s">
        <v>298</v>
      </c>
      <c r="H31" s="7" t="s">
        <v>136</v>
      </c>
      <c r="I31" s="16" t="s">
        <v>299</v>
      </c>
      <c r="J31" s="7" t="s">
        <v>300</v>
      </c>
      <c r="K31" s="16" t="s">
        <v>46</v>
      </c>
      <c r="L31" s="9" t="s">
        <v>301</v>
      </c>
      <c r="M31" s="12" t="s">
        <v>302</v>
      </c>
      <c r="O31" s="35" t="s">
        <v>303</v>
      </c>
      <c r="P31" s="34" t="s">
        <v>304</v>
      </c>
      <c r="Q31" s="7" t="s">
        <v>52</v>
      </c>
    </row>
    <row r="32" spans="1:17" ht="15" customHeight="1" x14ac:dyDescent="0.3">
      <c r="A32" s="8">
        <v>67</v>
      </c>
      <c r="B32" s="9" t="s">
        <v>17</v>
      </c>
      <c r="C32" s="9" t="s">
        <v>305</v>
      </c>
      <c r="D32" s="10">
        <v>2024</v>
      </c>
      <c r="E32" s="32" t="s">
        <v>306</v>
      </c>
      <c r="F32" s="9" t="s">
        <v>20</v>
      </c>
      <c r="G32" s="9" t="s">
        <v>307</v>
      </c>
      <c r="H32" s="9" t="s">
        <v>308</v>
      </c>
      <c r="I32" s="9" t="s">
        <v>299</v>
      </c>
      <c r="J32" s="12" t="s">
        <v>309</v>
      </c>
      <c r="K32" s="9" t="s">
        <v>46</v>
      </c>
      <c r="L32" s="9" t="s">
        <v>310</v>
      </c>
      <c r="M32" s="12" t="s">
        <v>311</v>
      </c>
      <c r="N32" s="9" t="s">
        <v>312</v>
      </c>
      <c r="O32" s="12" t="s">
        <v>313</v>
      </c>
      <c r="P32" s="31" t="s">
        <v>314</v>
      </c>
      <c r="Q32" s="7" t="s">
        <v>73</v>
      </c>
    </row>
    <row r="33" spans="1:17" ht="15" customHeight="1" x14ac:dyDescent="0.25">
      <c r="A33" s="15">
        <v>71</v>
      </c>
      <c r="B33" s="16" t="s">
        <v>17</v>
      </c>
      <c r="C33" s="16" t="s">
        <v>315</v>
      </c>
      <c r="D33" s="17">
        <v>2024</v>
      </c>
      <c r="E33" s="37" t="s">
        <v>316</v>
      </c>
      <c r="F33" s="16" t="s">
        <v>317</v>
      </c>
      <c r="G33" s="9" t="s">
        <v>318</v>
      </c>
      <c r="H33" s="7" t="s">
        <v>319</v>
      </c>
      <c r="I33" s="16" t="s">
        <v>23</v>
      </c>
      <c r="J33" s="12" t="s">
        <v>320</v>
      </c>
      <c r="K33" s="16" t="s">
        <v>25</v>
      </c>
      <c r="L33" s="16" t="s">
        <v>321</v>
      </c>
      <c r="M33" s="12" t="s">
        <v>322</v>
      </c>
      <c r="N33" s="35" t="s">
        <v>323</v>
      </c>
      <c r="O33" s="16"/>
      <c r="P33" s="31" t="s">
        <v>324</v>
      </c>
    </row>
    <row r="34" spans="1:17" ht="15" customHeight="1" x14ac:dyDescent="0.25">
      <c r="A34" s="8">
        <v>69</v>
      </c>
      <c r="B34" s="9" t="s">
        <v>17</v>
      </c>
      <c r="C34" s="9" t="s">
        <v>991</v>
      </c>
      <c r="D34" s="10">
        <v>2023</v>
      </c>
      <c r="E34" s="33" t="s">
        <v>326</v>
      </c>
      <c r="F34" s="9" t="s">
        <v>297</v>
      </c>
      <c r="G34" s="9" t="s">
        <v>327</v>
      </c>
      <c r="H34" s="9" t="s">
        <v>328</v>
      </c>
      <c r="I34" s="9" t="s">
        <v>23</v>
      </c>
      <c r="J34" s="12" t="s">
        <v>329</v>
      </c>
      <c r="K34" s="9" t="s">
        <v>46</v>
      </c>
      <c r="L34" s="16" t="s">
        <v>330</v>
      </c>
      <c r="M34" s="12" t="s">
        <v>331</v>
      </c>
      <c r="N34" s="35" t="s">
        <v>332</v>
      </c>
      <c r="O34" s="12" t="s">
        <v>333</v>
      </c>
      <c r="P34" s="31" t="s">
        <v>334</v>
      </c>
      <c r="Q34" s="7" t="s">
        <v>73</v>
      </c>
    </row>
    <row r="35" spans="1:17" ht="15" customHeight="1" x14ac:dyDescent="0.3">
      <c r="A35" s="15">
        <v>66</v>
      </c>
      <c r="B35" s="16" t="s">
        <v>17</v>
      </c>
      <c r="C35" s="16" t="s">
        <v>335</v>
      </c>
      <c r="D35" s="17">
        <v>2024</v>
      </c>
      <c r="E35" s="32" t="s">
        <v>336</v>
      </c>
      <c r="F35" s="16" t="s">
        <v>20</v>
      </c>
      <c r="G35" s="16" t="s">
        <v>337</v>
      </c>
      <c r="H35" s="7" t="s">
        <v>338</v>
      </c>
      <c r="I35" s="16" t="s">
        <v>23</v>
      </c>
      <c r="J35" s="12" t="s">
        <v>339</v>
      </c>
      <c r="K35" s="16" t="s">
        <v>25</v>
      </c>
      <c r="L35" s="16" t="s">
        <v>340</v>
      </c>
      <c r="M35" s="12" t="s">
        <v>341</v>
      </c>
      <c r="N35" s="35" t="s">
        <v>342</v>
      </c>
      <c r="O35" s="16"/>
      <c r="P35" s="31" t="s">
        <v>343</v>
      </c>
    </row>
  </sheetData>
  <hyperlinks>
    <hyperlink ref="E2" r:id="rId1" xr:uid="{FC51668F-DA7D-49D3-B003-FDEEAE56A8CF}"/>
    <hyperlink ref="E3" r:id="rId2" xr:uid="{5B5CE0C6-8653-4CB9-913F-EAC748E1A61E}"/>
    <hyperlink ref="E4" r:id="rId3" xr:uid="{07867CB3-5F49-4B26-A50B-27C067F2BA1D}"/>
    <hyperlink ref="E5" r:id="rId4" xr:uid="{198360A8-FD2C-49E6-941E-D456C0FA7AD2}"/>
    <hyperlink ref="E6" r:id="rId5" xr:uid="{4D2EFC4C-8B1D-4B2B-BDFE-637CF1294A08}"/>
    <hyperlink ref="E7" r:id="rId6" xr:uid="{12B6AB16-0D9B-4943-9C6C-5EF6DBA6A920}"/>
    <hyperlink ref="E8" r:id="rId7" xr:uid="{E5CAD1F3-B777-42BB-A4EC-DA121EC719AE}"/>
    <hyperlink ref="E9" r:id="rId8" xr:uid="{02BC1478-7177-4354-A151-2086BE10F018}"/>
    <hyperlink ref="E10" r:id="rId9" xr:uid="{B12260A6-26D3-4355-AC4A-0DE7B081F9DD}"/>
    <hyperlink ref="E11" r:id="rId10" xr:uid="{B8A603E0-D286-4B2A-A3BE-0F5338E2040C}"/>
    <hyperlink ref="E12" r:id="rId11" xr:uid="{67E28B91-5C90-4106-BA02-239116446924}"/>
    <hyperlink ref="E13" r:id="rId12" xr:uid="{BA937DF5-7EE7-4F82-AD26-88FAA9F11812}"/>
    <hyperlink ref="E14" r:id="rId13" xr:uid="{998017E7-36F2-48BD-A63B-BAEFE499E3EC}"/>
    <hyperlink ref="E15" r:id="rId14" xr:uid="{7E2E7777-A1E4-4272-9DE7-3D3083F8A765}"/>
    <hyperlink ref="E16" r:id="rId15" xr:uid="{0E39FE2C-627C-4099-BDC7-01E4F7F1C29A}"/>
    <hyperlink ref="E17" r:id="rId16" xr:uid="{FBD9D328-FDBC-4E26-87A1-45894E88061A}"/>
    <hyperlink ref="E18" r:id="rId17" xr:uid="{35FAB6A1-40F6-4374-88E7-3247E7B3162D}"/>
    <hyperlink ref="E19" r:id="rId18" xr:uid="{FF09D01A-92C4-460F-B61E-3DAFE03E83A7}"/>
    <hyperlink ref="E20" r:id="rId19" xr:uid="{BF3D79F7-824C-4667-9D8C-0CA5ACB413CE}"/>
    <hyperlink ref="E21" r:id="rId20" xr:uid="{0FF62AEB-94DC-4E3A-B27B-3D8DCE35D17C}"/>
    <hyperlink ref="E22" r:id="rId21" xr:uid="{D779B2EF-C00A-4534-9BB1-328B72700C17}"/>
    <hyperlink ref="E23" r:id="rId22" xr:uid="{6481F4AE-F5CE-456F-B3BD-85885C082C7F}"/>
    <hyperlink ref="E24" r:id="rId23" xr:uid="{1B349D6B-958A-4C91-A9FB-1E30ED0085D2}"/>
    <hyperlink ref="E25" r:id="rId24" xr:uid="{1EED3150-ED52-4A94-A28D-D449029BBCA4}"/>
    <hyperlink ref="E26" r:id="rId25" xr:uid="{26884E28-CC63-4ED4-9999-D77957756244}"/>
    <hyperlink ref="E27" r:id="rId26" xr:uid="{859F5127-77E9-462C-839F-E5D78682C390}"/>
    <hyperlink ref="E28" r:id="rId27" xr:uid="{F214FDF2-5E32-4F78-9BAC-1BAEBECD72CC}"/>
    <hyperlink ref="E29" r:id="rId28" xr:uid="{85D53959-AA61-4526-987F-0074D9372CD5}"/>
    <hyperlink ref="E30" r:id="rId29" xr:uid="{E6940276-FBB5-4C8C-8FCD-D87D24F5AF8A}"/>
    <hyperlink ref="E31" r:id="rId30" xr:uid="{E97D2F19-5C9F-4085-A425-A6DCC6745A93}"/>
    <hyperlink ref="E32" r:id="rId31" xr:uid="{9EC25EF7-7D01-4C53-B2B4-E2E4F2A1EF57}"/>
    <hyperlink ref="E33" r:id="rId32" xr:uid="{7960BA1D-5F95-4272-A846-5272478702E7}"/>
    <hyperlink ref="E34" r:id="rId33" xr:uid="{C4996F03-0214-4672-839D-545EB36358F7}"/>
    <hyperlink ref="E35" r:id="rId34" xr:uid="{E39D5E26-2237-47C8-B1CE-FB9FADB0F90D}"/>
  </hyperlinks>
  <pageMargins left="0.511811024" right="0.511811024" top="0.78740157500000008" bottom="0.78740157500000008" header="0.31496062000000008" footer="0.31496062000000008"/>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A4E09-9AD9-4550-9478-D0806B076C60}">
  <dimension ref="A1:M99"/>
  <sheetViews>
    <sheetView topLeftCell="A92" workbookViewId="0">
      <selection activeCell="D92" sqref="D92"/>
    </sheetView>
  </sheetViews>
  <sheetFormatPr baseColWidth="10" defaultColWidth="8.88671875" defaultRowHeight="14.4" x14ac:dyDescent="0.3"/>
  <cols>
    <col min="1" max="1" width="28.21875" style="114" customWidth="1"/>
    <col min="2" max="2" width="58.109375" style="109" hidden="1" customWidth="1"/>
    <col min="3" max="3" width="22.44140625" style="110" hidden="1" customWidth="1"/>
    <col min="4" max="4" width="34.88671875" style="34" customWidth="1"/>
    <col min="5" max="5" width="31.33203125" style="111" customWidth="1"/>
    <col min="6" max="6" width="13.6640625" style="112" customWidth="1"/>
    <col min="7" max="7" width="14.44140625" customWidth="1"/>
    <col min="8" max="8" width="6.33203125" customWidth="1"/>
    <col min="9" max="9" width="10.44140625" customWidth="1"/>
    <col min="10" max="10" width="13.5546875" customWidth="1"/>
    <col min="11" max="11" width="0" hidden="1" customWidth="1"/>
    <col min="12" max="12" width="32.77734375" style="113" customWidth="1"/>
    <col min="13" max="13" width="55.77734375" customWidth="1"/>
    <col min="14" max="14" width="8.88671875" customWidth="1"/>
  </cols>
  <sheetData>
    <row r="1" spans="1:13" ht="43.2" x14ac:dyDescent="0.3">
      <c r="A1" s="39" t="s">
        <v>344</v>
      </c>
      <c r="B1" s="40" t="s">
        <v>345</v>
      </c>
      <c r="C1" s="41" t="s">
        <v>346</v>
      </c>
      <c r="D1" s="41" t="s">
        <v>347</v>
      </c>
      <c r="E1" s="42" t="s">
        <v>1</v>
      </c>
      <c r="F1" s="40" t="s">
        <v>348</v>
      </c>
      <c r="G1" s="40" t="s">
        <v>349</v>
      </c>
      <c r="H1" s="40" t="s">
        <v>350</v>
      </c>
      <c r="I1" s="41" t="s">
        <v>351</v>
      </c>
      <c r="J1" s="41" t="s">
        <v>352</v>
      </c>
      <c r="K1" s="41" t="s">
        <v>353</v>
      </c>
      <c r="L1" s="43" t="s">
        <v>354</v>
      </c>
      <c r="M1" s="41" t="s">
        <v>355</v>
      </c>
    </row>
    <row r="2" spans="1:13" ht="60.6" x14ac:dyDescent="0.3">
      <c r="A2" s="44" t="s">
        <v>18</v>
      </c>
      <c r="B2" s="45" t="s">
        <v>28</v>
      </c>
      <c r="C2" s="46" t="s">
        <v>356</v>
      </c>
      <c r="D2" s="47" t="s">
        <v>357</v>
      </c>
      <c r="E2" s="48" t="s">
        <v>358</v>
      </c>
      <c r="F2" s="49" t="s">
        <v>359</v>
      </c>
      <c r="G2" s="50" t="s">
        <v>360</v>
      </c>
      <c r="H2" s="51" t="s">
        <v>361</v>
      </c>
      <c r="I2" s="50"/>
      <c r="J2" s="50"/>
      <c r="K2" s="50"/>
      <c r="L2" s="52" t="s">
        <v>362</v>
      </c>
      <c r="M2" s="53" t="s">
        <v>29</v>
      </c>
    </row>
    <row r="3" spans="1:13" ht="72" x14ac:dyDescent="0.3">
      <c r="A3" s="44" t="s">
        <v>30</v>
      </c>
      <c r="B3" s="45" t="s">
        <v>38</v>
      </c>
      <c r="C3" s="46" t="s">
        <v>34</v>
      </c>
      <c r="D3" s="54" t="s">
        <v>363</v>
      </c>
      <c r="E3" s="48" t="s">
        <v>364</v>
      </c>
      <c r="F3" s="49" t="s">
        <v>365</v>
      </c>
      <c r="G3" s="48" t="s">
        <v>366</v>
      </c>
      <c r="H3" s="51"/>
      <c r="I3" s="50" t="s">
        <v>367</v>
      </c>
      <c r="J3" s="50"/>
      <c r="K3" s="50"/>
      <c r="L3" s="52" t="s">
        <v>36</v>
      </c>
      <c r="M3" s="53" t="s">
        <v>39</v>
      </c>
    </row>
    <row r="4" spans="1:13" ht="74.400000000000006" customHeight="1" x14ac:dyDescent="0.3">
      <c r="A4" s="44" t="s">
        <v>40</v>
      </c>
      <c r="B4" s="45" t="s">
        <v>49</v>
      </c>
      <c r="C4" s="46" t="s">
        <v>44</v>
      </c>
      <c r="D4" s="47" t="s">
        <v>368</v>
      </c>
      <c r="E4" s="48" t="s">
        <v>369</v>
      </c>
      <c r="F4" s="49" t="s">
        <v>370</v>
      </c>
      <c r="G4" s="50" t="s">
        <v>366</v>
      </c>
      <c r="H4" s="55" t="s">
        <v>371</v>
      </c>
      <c r="I4" s="50"/>
      <c r="J4" s="50"/>
      <c r="K4" s="50"/>
      <c r="L4" s="52" t="s">
        <v>47</v>
      </c>
      <c r="M4" s="56" t="s">
        <v>51</v>
      </c>
    </row>
    <row r="5" spans="1:13" ht="57.6" x14ac:dyDescent="0.3">
      <c r="A5" s="57" t="s">
        <v>53</v>
      </c>
      <c r="B5" s="45" t="s">
        <v>60</v>
      </c>
      <c r="C5" s="46" t="s">
        <v>372</v>
      </c>
      <c r="D5" s="47" t="s">
        <v>373</v>
      </c>
      <c r="E5" s="48" t="s">
        <v>374</v>
      </c>
      <c r="F5" s="49"/>
      <c r="G5" s="48" t="s">
        <v>375</v>
      </c>
      <c r="H5" s="55" t="s">
        <v>60</v>
      </c>
      <c r="I5" s="50"/>
      <c r="J5" s="50"/>
      <c r="K5" s="50"/>
      <c r="L5" s="52" t="s">
        <v>58</v>
      </c>
      <c r="M5" s="53" t="s">
        <v>61</v>
      </c>
    </row>
    <row r="6" spans="1:13" ht="40.950000000000003" customHeight="1" x14ac:dyDescent="0.3">
      <c r="A6" s="58" t="s">
        <v>62</v>
      </c>
      <c r="B6" s="45"/>
      <c r="C6" s="46" t="s">
        <v>376</v>
      </c>
      <c r="D6" s="47" t="s">
        <v>377</v>
      </c>
      <c r="E6" s="48" t="s">
        <v>378</v>
      </c>
      <c r="F6" s="49" t="s">
        <v>379</v>
      </c>
      <c r="G6" s="48" t="s">
        <v>360</v>
      </c>
      <c r="H6" s="55"/>
      <c r="I6" s="50"/>
      <c r="J6" s="50"/>
      <c r="K6" s="50"/>
      <c r="L6" s="59" t="s">
        <v>380</v>
      </c>
      <c r="M6" s="56" t="s">
        <v>72</v>
      </c>
    </row>
    <row r="7" spans="1:13" ht="38.4" customHeight="1" x14ac:dyDescent="0.3">
      <c r="A7" s="58" t="s">
        <v>62</v>
      </c>
      <c r="B7" s="45"/>
      <c r="C7" s="46"/>
      <c r="D7" s="47"/>
      <c r="E7" s="48" t="s">
        <v>381</v>
      </c>
      <c r="F7" s="49" t="s">
        <v>382</v>
      </c>
      <c r="G7" s="48" t="s">
        <v>360</v>
      </c>
      <c r="H7" s="55"/>
      <c r="I7" s="50"/>
      <c r="J7" s="50"/>
      <c r="K7" s="50"/>
      <c r="L7" s="59" t="s">
        <v>383</v>
      </c>
      <c r="M7" s="60"/>
    </row>
    <row r="8" spans="1:13" x14ac:dyDescent="0.3">
      <c r="A8" s="58" t="s">
        <v>62</v>
      </c>
      <c r="B8" s="45"/>
      <c r="C8" s="46"/>
      <c r="D8" s="47"/>
      <c r="E8" s="48" t="s">
        <v>384</v>
      </c>
      <c r="F8" s="49" t="s">
        <v>385</v>
      </c>
      <c r="G8" s="48" t="s">
        <v>360</v>
      </c>
      <c r="H8" s="55"/>
      <c r="I8" s="50"/>
      <c r="J8" s="50"/>
      <c r="K8" s="50"/>
      <c r="L8" s="59" t="s">
        <v>386</v>
      </c>
      <c r="M8" s="60"/>
    </row>
    <row r="9" spans="1:13" ht="21.6" customHeight="1" x14ac:dyDescent="0.3">
      <c r="A9" s="58" t="s">
        <v>62</v>
      </c>
      <c r="B9" s="45"/>
      <c r="C9" s="46"/>
      <c r="D9" s="47"/>
      <c r="E9" s="48" t="s">
        <v>387</v>
      </c>
      <c r="F9" s="49" t="s">
        <v>388</v>
      </c>
      <c r="G9" s="48" t="s">
        <v>360</v>
      </c>
      <c r="H9" s="55"/>
      <c r="I9" s="50"/>
      <c r="J9" s="50"/>
      <c r="K9" s="50"/>
      <c r="L9" s="59" t="s">
        <v>389</v>
      </c>
      <c r="M9" s="60"/>
    </row>
    <row r="10" spans="1:13" ht="42" customHeight="1" x14ac:dyDescent="0.3">
      <c r="A10" s="58" t="s">
        <v>390</v>
      </c>
      <c r="B10" s="45"/>
      <c r="C10" s="46" t="s">
        <v>391</v>
      </c>
      <c r="D10" s="47" t="s">
        <v>392</v>
      </c>
      <c r="E10" s="48" t="s">
        <v>393</v>
      </c>
      <c r="F10" s="49"/>
      <c r="G10" s="48" t="s">
        <v>394</v>
      </c>
      <c r="H10" s="55"/>
      <c r="I10" s="50"/>
      <c r="J10" s="50"/>
      <c r="K10" s="50"/>
      <c r="L10" s="59" t="s">
        <v>395</v>
      </c>
      <c r="M10" s="56" t="s">
        <v>83</v>
      </c>
    </row>
    <row r="11" spans="1:13" ht="28.8" x14ac:dyDescent="0.3">
      <c r="A11" s="58" t="s">
        <v>390</v>
      </c>
      <c r="B11" s="45"/>
      <c r="C11" s="46"/>
      <c r="D11" s="47"/>
      <c r="E11" s="48" t="s">
        <v>396</v>
      </c>
      <c r="F11" s="49"/>
      <c r="G11" s="48" t="s">
        <v>394</v>
      </c>
      <c r="H11" s="55"/>
      <c r="I11" s="50"/>
      <c r="J11" s="50"/>
      <c r="K11" s="50"/>
      <c r="L11" s="59" t="s">
        <v>397</v>
      </c>
      <c r="M11" s="60"/>
    </row>
    <row r="12" spans="1:13" x14ac:dyDescent="0.3">
      <c r="A12" s="58" t="s">
        <v>390</v>
      </c>
      <c r="B12" s="45"/>
      <c r="C12" s="46"/>
      <c r="D12" s="47"/>
      <c r="E12" s="48" t="s">
        <v>398</v>
      </c>
      <c r="F12" s="49"/>
      <c r="G12" s="48" t="s">
        <v>394</v>
      </c>
      <c r="H12" s="55"/>
      <c r="I12" s="50"/>
      <c r="J12" s="50"/>
      <c r="K12" s="50"/>
      <c r="L12" s="59" t="s">
        <v>399</v>
      </c>
      <c r="M12" s="60"/>
    </row>
    <row r="13" spans="1:13" x14ac:dyDescent="0.3">
      <c r="A13" s="58" t="s">
        <v>390</v>
      </c>
      <c r="B13" s="45"/>
      <c r="C13" s="46"/>
      <c r="D13" s="47"/>
      <c r="E13" s="48" t="s">
        <v>400</v>
      </c>
      <c r="F13" s="49"/>
      <c r="G13" s="48" t="s">
        <v>394</v>
      </c>
      <c r="H13" s="55"/>
      <c r="I13" s="50"/>
      <c r="J13" s="50"/>
      <c r="K13" s="50"/>
      <c r="L13" s="59" t="s">
        <v>401</v>
      </c>
      <c r="M13" s="60"/>
    </row>
    <row r="14" spans="1:13" x14ac:dyDescent="0.3">
      <c r="A14" s="58" t="s">
        <v>390</v>
      </c>
      <c r="B14" s="45"/>
      <c r="C14" s="46"/>
      <c r="D14" s="47"/>
      <c r="E14" s="48" t="s">
        <v>402</v>
      </c>
      <c r="F14" s="49"/>
      <c r="G14" s="48" t="s">
        <v>394</v>
      </c>
      <c r="H14" s="55"/>
      <c r="I14" s="50"/>
      <c r="J14" s="50"/>
      <c r="K14" s="50"/>
      <c r="L14" s="59" t="s">
        <v>403</v>
      </c>
      <c r="M14" s="60"/>
    </row>
    <row r="15" spans="1:13" ht="60.6" x14ac:dyDescent="0.3">
      <c r="A15" s="61" t="s">
        <v>84</v>
      </c>
      <c r="B15" s="45"/>
      <c r="C15" s="46" t="s">
        <v>88</v>
      </c>
      <c r="D15" s="47" t="s">
        <v>404</v>
      </c>
      <c r="E15" s="48" t="s">
        <v>405</v>
      </c>
      <c r="F15" s="49"/>
      <c r="G15" s="48" t="s">
        <v>406</v>
      </c>
      <c r="H15" s="55"/>
      <c r="I15" s="50"/>
      <c r="J15" s="50"/>
      <c r="K15" s="50"/>
      <c r="L15" s="62" t="s">
        <v>90</v>
      </c>
      <c r="M15" s="56" t="s">
        <v>94</v>
      </c>
    </row>
    <row r="16" spans="1:13" x14ac:dyDescent="0.3">
      <c r="A16" s="61" t="s">
        <v>84</v>
      </c>
      <c r="B16" s="45"/>
      <c r="C16" s="46"/>
      <c r="D16" s="47"/>
      <c r="E16" s="48" t="s">
        <v>407</v>
      </c>
      <c r="F16" s="49"/>
      <c r="G16" s="48" t="s">
        <v>406</v>
      </c>
      <c r="H16" s="55"/>
      <c r="I16" s="50"/>
      <c r="J16" s="50"/>
      <c r="K16" s="50"/>
      <c r="L16" s="63"/>
      <c r="M16" s="60"/>
    </row>
    <row r="17" spans="1:13" x14ac:dyDescent="0.3">
      <c r="A17" s="61" t="s">
        <v>84</v>
      </c>
      <c r="B17" s="45"/>
      <c r="C17" s="46"/>
      <c r="D17" s="47"/>
      <c r="E17" s="48" t="s">
        <v>408</v>
      </c>
      <c r="F17" s="49"/>
      <c r="G17" s="48" t="s">
        <v>406</v>
      </c>
      <c r="H17" s="55"/>
      <c r="I17" s="50"/>
      <c r="J17" s="50"/>
      <c r="K17" s="50"/>
      <c r="L17" s="63"/>
      <c r="M17" s="60"/>
    </row>
    <row r="18" spans="1:13" x14ac:dyDescent="0.3">
      <c r="A18" s="61" t="s">
        <v>84</v>
      </c>
      <c r="B18" s="45"/>
      <c r="C18" s="46"/>
      <c r="D18" s="47"/>
      <c r="E18" s="48" t="s">
        <v>409</v>
      </c>
      <c r="F18" s="49"/>
      <c r="G18" s="48" t="s">
        <v>406</v>
      </c>
      <c r="H18" s="55"/>
      <c r="I18" s="50"/>
      <c r="J18" s="50"/>
      <c r="K18" s="50"/>
      <c r="L18" s="63"/>
      <c r="M18" s="60"/>
    </row>
    <row r="19" spans="1:13" x14ac:dyDescent="0.3">
      <c r="A19" s="61" t="s">
        <v>84</v>
      </c>
      <c r="B19" s="45"/>
      <c r="C19" s="46"/>
      <c r="D19" s="47"/>
      <c r="E19" s="48" t="s">
        <v>410</v>
      </c>
      <c r="F19" s="49" t="s">
        <v>411</v>
      </c>
      <c r="G19" s="48" t="s">
        <v>406</v>
      </c>
      <c r="H19" s="55"/>
      <c r="I19" s="50"/>
      <c r="J19" s="50"/>
      <c r="K19" s="50"/>
      <c r="L19" s="63"/>
      <c r="M19" s="60"/>
    </row>
    <row r="20" spans="1:13" x14ac:dyDescent="0.3">
      <c r="A20" s="61" t="s">
        <v>84</v>
      </c>
      <c r="B20" s="45"/>
      <c r="C20" s="46"/>
      <c r="D20" s="47"/>
      <c r="E20" s="48" t="s">
        <v>412</v>
      </c>
      <c r="F20" s="49"/>
      <c r="G20" s="48" t="s">
        <v>406</v>
      </c>
      <c r="H20" s="55"/>
      <c r="I20" s="50"/>
      <c r="J20" s="50"/>
      <c r="K20" s="50"/>
      <c r="L20" s="63"/>
      <c r="M20" s="60"/>
    </row>
    <row r="21" spans="1:13" x14ac:dyDescent="0.3">
      <c r="A21" s="61" t="s">
        <v>84</v>
      </c>
      <c r="B21" s="45"/>
      <c r="C21" s="46"/>
      <c r="D21" s="47"/>
      <c r="E21" s="48" t="s">
        <v>413</v>
      </c>
      <c r="F21" s="49"/>
      <c r="G21" s="48" t="s">
        <v>406</v>
      </c>
      <c r="H21" s="55"/>
      <c r="I21" s="50"/>
      <c r="J21" s="50"/>
      <c r="K21" s="50"/>
      <c r="L21" s="63"/>
      <c r="M21" s="60"/>
    </row>
    <row r="22" spans="1:13" ht="28.8" x14ac:dyDescent="0.3">
      <c r="A22" s="61" t="s">
        <v>84</v>
      </c>
      <c r="B22" s="45"/>
      <c r="C22" s="46"/>
      <c r="D22" s="47"/>
      <c r="E22" s="48" t="s">
        <v>414</v>
      </c>
      <c r="F22" s="49"/>
      <c r="G22" s="48" t="s">
        <v>406</v>
      </c>
      <c r="H22" s="55"/>
      <c r="I22" s="50"/>
      <c r="J22" s="50"/>
      <c r="K22" s="50"/>
      <c r="L22" s="63"/>
      <c r="M22" s="60"/>
    </row>
    <row r="23" spans="1:13" ht="28.8" x14ac:dyDescent="0.3">
      <c r="A23" s="61" t="s">
        <v>84</v>
      </c>
      <c r="B23" s="45"/>
      <c r="C23" s="46"/>
      <c r="D23" s="47"/>
      <c r="E23" s="48" t="s">
        <v>415</v>
      </c>
      <c r="F23" s="49"/>
      <c r="G23" s="48" t="s">
        <v>406</v>
      </c>
      <c r="H23" s="55"/>
      <c r="I23" s="50"/>
      <c r="J23" s="50"/>
      <c r="K23" s="50"/>
      <c r="L23" s="63"/>
      <c r="M23" s="60"/>
    </row>
    <row r="24" spans="1:13" x14ac:dyDescent="0.3">
      <c r="A24" s="61" t="s">
        <v>84</v>
      </c>
      <c r="B24" s="45"/>
      <c r="C24" s="46"/>
      <c r="D24" s="47"/>
      <c r="E24" s="48" t="s">
        <v>416</v>
      </c>
      <c r="F24" s="49"/>
      <c r="G24" s="48" t="s">
        <v>406</v>
      </c>
      <c r="H24" s="55"/>
      <c r="I24" s="50"/>
      <c r="J24" s="50"/>
      <c r="K24" s="50"/>
      <c r="L24" s="63"/>
      <c r="M24" s="60"/>
    </row>
    <row r="25" spans="1:13" ht="28.8" x14ac:dyDescent="0.3">
      <c r="A25" s="61" t="s">
        <v>84</v>
      </c>
      <c r="B25" s="45"/>
      <c r="C25" s="46"/>
      <c r="D25" s="47"/>
      <c r="E25" s="48" t="s">
        <v>417</v>
      </c>
      <c r="F25" s="49"/>
      <c r="G25" s="48" t="s">
        <v>406</v>
      </c>
      <c r="H25" s="55"/>
      <c r="I25" s="50"/>
      <c r="J25" s="50"/>
      <c r="K25" s="50"/>
      <c r="L25" s="63"/>
      <c r="M25" s="60"/>
    </row>
    <row r="26" spans="1:13" x14ac:dyDescent="0.3">
      <c r="A26" s="61" t="s">
        <v>84</v>
      </c>
      <c r="B26" s="45"/>
      <c r="C26" s="46"/>
      <c r="D26" s="47"/>
      <c r="E26" s="48" t="s">
        <v>418</v>
      </c>
      <c r="F26" s="49"/>
      <c r="G26" s="48" t="s">
        <v>406</v>
      </c>
      <c r="H26" s="55"/>
      <c r="I26" s="50"/>
      <c r="J26" s="50"/>
      <c r="K26" s="50"/>
      <c r="L26" s="63"/>
      <c r="M26" s="60"/>
    </row>
    <row r="27" spans="1:13" x14ac:dyDescent="0.3">
      <c r="A27" s="61" t="s">
        <v>84</v>
      </c>
      <c r="B27" s="45"/>
      <c r="C27" s="46"/>
      <c r="D27" s="47"/>
      <c r="E27" s="48" t="s">
        <v>419</v>
      </c>
      <c r="F27" s="49"/>
      <c r="G27" s="48" t="s">
        <v>406</v>
      </c>
      <c r="H27" s="55"/>
      <c r="I27" s="50"/>
      <c r="J27" s="50"/>
      <c r="K27" s="50"/>
      <c r="L27" s="63"/>
      <c r="M27" s="60"/>
    </row>
    <row r="28" spans="1:13" ht="28.8" x14ac:dyDescent="0.3">
      <c r="A28" s="61" t="s">
        <v>84</v>
      </c>
      <c r="B28" s="45"/>
      <c r="C28" s="46"/>
      <c r="D28" s="47"/>
      <c r="E28" s="48" t="s">
        <v>420</v>
      </c>
      <c r="F28" s="49"/>
      <c r="G28" s="48" t="s">
        <v>406</v>
      </c>
      <c r="H28" s="55"/>
      <c r="I28" s="50"/>
      <c r="J28" s="50"/>
      <c r="K28" s="50"/>
      <c r="L28" s="63"/>
      <c r="M28" s="60"/>
    </row>
    <row r="29" spans="1:13" ht="28.8" x14ac:dyDescent="0.3">
      <c r="A29" s="61" t="s">
        <v>84</v>
      </c>
      <c r="B29" s="45"/>
      <c r="C29" s="46"/>
      <c r="D29" s="47"/>
      <c r="E29" s="48" t="s">
        <v>421</v>
      </c>
      <c r="F29" s="49"/>
      <c r="G29" s="48" t="s">
        <v>406</v>
      </c>
      <c r="H29" s="55"/>
      <c r="I29" s="50"/>
      <c r="J29" s="50"/>
      <c r="K29" s="50"/>
      <c r="L29" s="63"/>
      <c r="M29" s="60"/>
    </row>
    <row r="30" spans="1:13" ht="28.8" x14ac:dyDescent="0.3">
      <c r="A30" s="61" t="s">
        <v>84</v>
      </c>
      <c r="B30" s="45"/>
      <c r="C30" s="46"/>
      <c r="D30" s="47"/>
      <c r="E30" s="48" t="s">
        <v>422</v>
      </c>
      <c r="F30" s="49"/>
      <c r="G30" s="48" t="s">
        <v>406</v>
      </c>
      <c r="H30" s="55"/>
      <c r="I30" s="50"/>
      <c r="J30" s="50"/>
      <c r="K30" s="50"/>
      <c r="L30" s="63"/>
      <c r="M30" s="60"/>
    </row>
    <row r="31" spans="1:13" x14ac:dyDescent="0.3">
      <c r="A31" s="61" t="s">
        <v>84</v>
      </c>
      <c r="B31" s="45"/>
      <c r="C31" s="46"/>
      <c r="D31" s="47"/>
      <c r="E31" s="48" t="s">
        <v>423</v>
      </c>
      <c r="F31" s="49"/>
      <c r="G31" s="48" t="s">
        <v>406</v>
      </c>
      <c r="H31" s="55"/>
      <c r="I31" s="50"/>
      <c r="J31" s="50"/>
      <c r="K31" s="50"/>
      <c r="L31" s="63"/>
      <c r="M31" s="60"/>
    </row>
    <row r="32" spans="1:13" x14ac:dyDescent="0.3">
      <c r="A32" s="61" t="s">
        <v>84</v>
      </c>
      <c r="B32" s="45"/>
      <c r="C32" s="46"/>
      <c r="D32" s="47"/>
      <c r="E32" s="48" t="s">
        <v>424</v>
      </c>
      <c r="F32" s="49"/>
      <c r="G32" s="48" t="s">
        <v>406</v>
      </c>
      <c r="H32" s="55"/>
      <c r="I32" s="50"/>
      <c r="J32" s="50"/>
      <c r="K32" s="50"/>
      <c r="L32" s="63"/>
      <c r="M32" s="60"/>
    </row>
    <row r="33" spans="1:13" x14ac:dyDescent="0.3">
      <c r="A33" s="61" t="s">
        <v>84</v>
      </c>
      <c r="B33" s="45"/>
      <c r="C33" s="46"/>
      <c r="D33" s="47"/>
      <c r="E33" s="48" t="s">
        <v>425</v>
      </c>
      <c r="F33" s="49"/>
      <c r="G33" s="48" t="s">
        <v>406</v>
      </c>
      <c r="H33" s="55"/>
      <c r="I33" s="50"/>
      <c r="J33" s="50"/>
      <c r="K33" s="50"/>
      <c r="L33" s="63"/>
      <c r="M33" s="60"/>
    </row>
    <row r="34" spans="1:13" x14ac:dyDescent="0.3">
      <c r="A34" s="61" t="s">
        <v>84</v>
      </c>
      <c r="B34" s="45"/>
      <c r="C34" s="46"/>
      <c r="D34" s="47"/>
      <c r="E34" s="48" t="s">
        <v>426</v>
      </c>
      <c r="F34" s="49"/>
      <c r="G34" s="48" t="s">
        <v>406</v>
      </c>
      <c r="H34" s="55"/>
      <c r="I34" s="50"/>
      <c r="J34" s="50"/>
      <c r="K34" s="50"/>
      <c r="L34" s="63"/>
      <c r="M34" s="60"/>
    </row>
    <row r="35" spans="1:13" x14ac:dyDescent="0.3">
      <c r="A35" s="61" t="s">
        <v>84</v>
      </c>
      <c r="B35" s="45"/>
      <c r="C35" s="46"/>
      <c r="D35" s="47"/>
      <c r="E35" s="48" t="s">
        <v>427</v>
      </c>
      <c r="F35" s="49"/>
      <c r="G35" s="48" t="s">
        <v>406</v>
      </c>
      <c r="H35" s="55"/>
      <c r="I35" s="50"/>
      <c r="J35" s="50"/>
      <c r="K35" s="50"/>
      <c r="L35" s="63"/>
      <c r="M35" s="60"/>
    </row>
    <row r="36" spans="1:13" ht="28.8" x14ac:dyDescent="0.3">
      <c r="A36" s="61" t="s">
        <v>84</v>
      </c>
      <c r="B36" s="45"/>
      <c r="C36" s="46"/>
      <c r="D36" s="47"/>
      <c r="E36" s="48" t="s">
        <v>428</v>
      </c>
      <c r="F36" s="49"/>
      <c r="G36" s="64" t="s">
        <v>406</v>
      </c>
      <c r="H36" s="55"/>
      <c r="I36" s="50"/>
      <c r="J36" s="50"/>
      <c r="K36" s="50"/>
      <c r="L36" s="63"/>
      <c r="M36" s="60"/>
    </row>
    <row r="37" spans="1:13" ht="11.4" customHeight="1" x14ac:dyDescent="0.3">
      <c r="A37" s="61" t="s">
        <v>84</v>
      </c>
      <c r="B37" s="45" t="s">
        <v>92</v>
      </c>
      <c r="C37" s="46"/>
      <c r="D37" s="47"/>
      <c r="E37" s="64" t="s">
        <v>429</v>
      </c>
      <c r="F37" s="49"/>
      <c r="G37" s="64" t="s">
        <v>406</v>
      </c>
      <c r="H37" s="55"/>
      <c r="I37" s="50"/>
      <c r="J37" s="50"/>
      <c r="K37" s="50"/>
      <c r="L37" s="63"/>
      <c r="M37" s="60"/>
    </row>
    <row r="38" spans="1:13" ht="72.599999999999994" x14ac:dyDescent="0.3">
      <c r="A38" s="82" t="s">
        <v>989</v>
      </c>
      <c r="B38" s="45"/>
      <c r="C38" s="73" t="s">
        <v>559</v>
      </c>
      <c r="D38" s="55" t="s">
        <v>560</v>
      </c>
      <c r="E38" s="48" t="s">
        <v>540</v>
      </c>
      <c r="F38" s="49" t="s">
        <v>561</v>
      </c>
      <c r="G38" s="48" t="s">
        <v>394</v>
      </c>
      <c r="H38" s="51"/>
      <c r="I38" s="48"/>
      <c r="J38" s="48"/>
      <c r="K38" s="50"/>
      <c r="L38" s="63" t="s">
        <v>272</v>
      </c>
      <c r="M38" s="78" t="s">
        <v>562</v>
      </c>
    </row>
    <row r="39" spans="1:13" ht="28.8" x14ac:dyDescent="0.3">
      <c r="A39" s="82" t="s">
        <v>989</v>
      </c>
      <c r="B39" s="45"/>
      <c r="C39" s="66"/>
      <c r="D39" s="55"/>
      <c r="E39" s="48" t="s">
        <v>563</v>
      </c>
      <c r="F39" s="49"/>
      <c r="G39" s="48" t="s">
        <v>394</v>
      </c>
      <c r="H39" s="51"/>
      <c r="I39" s="48"/>
      <c r="J39" s="48"/>
      <c r="K39" s="50"/>
      <c r="L39" s="63"/>
      <c r="M39" s="60"/>
    </row>
    <row r="40" spans="1:13" ht="28.8" x14ac:dyDescent="0.3">
      <c r="A40" s="82" t="s">
        <v>989</v>
      </c>
      <c r="B40" s="45"/>
      <c r="C40" s="66"/>
      <c r="D40" s="55"/>
      <c r="E40" s="48" t="s">
        <v>564</v>
      </c>
      <c r="F40" s="49"/>
      <c r="G40" s="48" t="s">
        <v>394</v>
      </c>
      <c r="H40" s="51"/>
      <c r="I40" s="48"/>
      <c r="J40" s="48"/>
      <c r="K40" s="50"/>
      <c r="L40" s="63"/>
      <c r="M40" s="60"/>
    </row>
    <row r="41" spans="1:13" ht="28.8" x14ac:dyDescent="0.3">
      <c r="A41" s="82" t="s">
        <v>989</v>
      </c>
      <c r="B41" s="45"/>
      <c r="C41" s="66"/>
      <c r="D41" s="55"/>
      <c r="E41" s="48" t="s">
        <v>565</v>
      </c>
      <c r="F41" s="49"/>
      <c r="G41" s="48" t="s">
        <v>394</v>
      </c>
      <c r="H41" s="51"/>
      <c r="I41" s="48"/>
      <c r="J41" s="48"/>
      <c r="K41" s="50"/>
      <c r="L41" s="83"/>
      <c r="M41" s="60"/>
    </row>
    <row r="42" spans="1:13" ht="85.95" customHeight="1" x14ac:dyDescent="0.3">
      <c r="A42" s="82" t="s">
        <v>989</v>
      </c>
      <c r="B42" s="45"/>
      <c r="C42" s="70"/>
      <c r="D42" s="55"/>
      <c r="E42" s="48" t="s">
        <v>566</v>
      </c>
      <c r="F42" s="49" t="s">
        <v>561</v>
      </c>
      <c r="G42" s="48" t="s">
        <v>360</v>
      </c>
      <c r="H42" s="51"/>
      <c r="I42" s="48"/>
      <c r="J42" s="48"/>
      <c r="K42" s="50"/>
      <c r="L42" s="84"/>
      <c r="M42" s="75"/>
    </row>
    <row r="43" spans="1:13" ht="28.8" x14ac:dyDescent="0.3">
      <c r="A43" s="82" t="s">
        <v>989</v>
      </c>
      <c r="B43" s="45"/>
      <c r="C43" s="66"/>
      <c r="D43" s="55"/>
      <c r="E43" s="48" t="s">
        <v>540</v>
      </c>
      <c r="F43" s="49"/>
      <c r="G43" s="48" t="s">
        <v>360</v>
      </c>
      <c r="H43" s="51"/>
      <c r="I43" s="48"/>
      <c r="J43" s="48"/>
      <c r="K43" s="50"/>
      <c r="L43" s="84"/>
      <c r="M43" s="60"/>
    </row>
    <row r="44" spans="1:13" ht="28.8" x14ac:dyDescent="0.3">
      <c r="A44" s="82" t="s">
        <v>989</v>
      </c>
      <c r="B44" s="45"/>
      <c r="C44" s="66"/>
      <c r="D44" s="55"/>
      <c r="E44" s="48" t="s">
        <v>567</v>
      </c>
      <c r="F44" s="49"/>
      <c r="G44" s="48" t="s">
        <v>360</v>
      </c>
      <c r="H44" s="51"/>
      <c r="I44" s="48"/>
      <c r="J44" s="48"/>
      <c r="K44" s="50"/>
      <c r="L44" s="84"/>
      <c r="M44" s="60"/>
    </row>
    <row r="45" spans="1:13" ht="28.8" x14ac:dyDescent="0.3">
      <c r="A45" s="82" t="s">
        <v>989</v>
      </c>
      <c r="B45" s="85"/>
      <c r="C45" s="86"/>
      <c r="D45" s="87"/>
      <c r="E45" s="64" t="s">
        <v>564</v>
      </c>
      <c r="F45" s="88"/>
      <c r="G45" s="64" t="s">
        <v>360</v>
      </c>
      <c r="H45" s="89"/>
      <c r="I45" s="64"/>
      <c r="J45" s="64"/>
      <c r="K45" s="72"/>
      <c r="L45" s="62"/>
      <c r="M45" s="60"/>
    </row>
    <row r="46" spans="1:13" ht="138" x14ac:dyDescent="0.3">
      <c r="A46" s="82" t="s">
        <v>989</v>
      </c>
      <c r="B46" s="45" t="s">
        <v>274</v>
      </c>
      <c r="C46" s="66"/>
      <c r="D46" s="55"/>
      <c r="E46" s="48" t="s">
        <v>568</v>
      </c>
      <c r="F46" s="49"/>
      <c r="G46" s="48" t="s">
        <v>360</v>
      </c>
      <c r="H46" s="51"/>
      <c r="I46" s="50"/>
      <c r="J46" s="50"/>
      <c r="K46" s="50"/>
      <c r="L46" s="84"/>
      <c r="M46" s="90"/>
    </row>
    <row r="47" spans="1:13" ht="70.2" customHeight="1" x14ac:dyDescent="0.3">
      <c r="A47" s="65" t="s">
        <v>95</v>
      </c>
      <c r="B47" s="45"/>
      <c r="C47" s="46" t="s">
        <v>98</v>
      </c>
      <c r="D47" s="47" t="s">
        <v>430</v>
      </c>
      <c r="E47" s="48" t="s">
        <v>431</v>
      </c>
      <c r="F47" s="49"/>
      <c r="G47" s="48" t="s">
        <v>366</v>
      </c>
      <c r="H47" s="51"/>
      <c r="I47" s="50"/>
      <c r="J47" s="50"/>
      <c r="K47" s="50"/>
      <c r="L47" s="52" t="s">
        <v>432</v>
      </c>
      <c r="M47" s="56" t="s">
        <v>104</v>
      </c>
    </row>
    <row r="48" spans="1:13" x14ac:dyDescent="0.3">
      <c r="A48" s="65" t="s">
        <v>95</v>
      </c>
      <c r="B48" s="45"/>
      <c r="C48" s="46"/>
      <c r="D48" s="47"/>
      <c r="E48" s="48" t="s">
        <v>433</v>
      </c>
      <c r="F48" s="49"/>
      <c r="G48" s="50" t="s">
        <v>366</v>
      </c>
      <c r="H48" s="51"/>
      <c r="I48" s="50"/>
      <c r="J48" s="50"/>
      <c r="K48" s="50"/>
      <c r="L48" s="52" t="s">
        <v>432</v>
      </c>
      <c r="M48" s="60"/>
    </row>
    <row r="49" spans="1:13" x14ac:dyDescent="0.3">
      <c r="A49" s="65" t="s">
        <v>95</v>
      </c>
      <c r="B49" s="45"/>
      <c r="C49" s="46"/>
      <c r="D49" s="47"/>
      <c r="E49" s="48" t="s">
        <v>434</v>
      </c>
      <c r="F49" s="49"/>
      <c r="G49" s="50" t="s">
        <v>366</v>
      </c>
      <c r="H49" s="51"/>
      <c r="I49" s="50"/>
      <c r="J49" s="50"/>
      <c r="K49" s="50"/>
      <c r="L49" s="52" t="s">
        <v>432</v>
      </c>
      <c r="M49" s="60"/>
    </row>
    <row r="50" spans="1:13" ht="79.95" customHeight="1" x14ac:dyDescent="0.3">
      <c r="A50" s="65" t="s">
        <v>95</v>
      </c>
      <c r="B50" s="45" t="s">
        <v>435</v>
      </c>
      <c r="C50" s="46"/>
      <c r="D50" s="47"/>
      <c r="E50" s="48" t="s">
        <v>410</v>
      </c>
      <c r="F50" s="49" t="s">
        <v>436</v>
      </c>
      <c r="G50" s="48" t="s">
        <v>366</v>
      </c>
      <c r="H50" s="51"/>
      <c r="I50" s="50"/>
      <c r="J50" s="50"/>
      <c r="K50" s="50"/>
      <c r="L50" s="52" t="s">
        <v>437</v>
      </c>
      <c r="M50" s="60"/>
    </row>
    <row r="51" spans="1:13" ht="99" customHeight="1" x14ac:dyDescent="0.3">
      <c r="A51" s="65" t="s">
        <v>105</v>
      </c>
      <c r="B51" s="45"/>
      <c r="C51" s="46" t="s">
        <v>109</v>
      </c>
      <c r="D51" s="47" t="s">
        <v>438</v>
      </c>
      <c r="E51" s="48"/>
      <c r="F51" s="49"/>
      <c r="G51" s="48"/>
      <c r="H51" s="51"/>
      <c r="I51" s="50"/>
      <c r="J51" s="50"/>
      <c r="K51" s="50"/>
      <c r="L51" s="52" t="s">
        <v>439</v>
      </c>
      <c r="M51" s="53" t="s">
        <v>115</v>
      </c>
    </row>
    <row r="52" spans="1:13" ht="55.2" customHeight="1" x14ac:dyDescent="0.3">
      <c r="A52" s="65" t="s">
        <v>105</v>
      </c>
      <c r="B52" s="45"/>
      <c r="C52" s="46"/>
      <c r="D52" s="55"/>
      <c r="E52" s="48" t="s">
        <v>440</v>
      </c>
      <c r="F52" s="49" t="s">
        <v>441</v>
      </c>
      <c r="G52" s="50" t="s">
        <v>406</v>
      </c>
      <c r="H52" s="51" t="s">
        <v>442</v>
      </c>
      <c r="I52" s="50"/>
      <c r="J52" s="50"/>
      <c r="K52" s="50"/>
      <c r="L52" s="52" t="s">
        <v>443</v>
      </c>
      <c r="M52" s="60"/>
    </row>
    <row r="53" spans="1:13" ht="13.95" customHeight="1" x14ac:dyDescent="0.3">
      <c r="A53" s="65" t="s">
        <v>105</v>
      </c>
      <c r="B53" s="45"/>
      <c r="C53" s="66"/>
      <c r="D53" s="55"/>
      <c r="E53" s="48" t="s">
        <v>358</v>
      </c>
      <c r="F53" s="49" t="s">
        <v>359</v>
      </c>
      <c r="G53" s="50" t="s">
        <v>360</v>
      </c>
      <c r="H53" s="51" t="s">
        <v>444</v>
      </c>
      <c r="I53" s="50"/>
      <c r="J53" s="50"/>
      <c r="K53" s="50"/>
      <c r="L53" s="52" t="s">
        <v>445</v>
      </c>
      <c r="M53" s="60"/>
    </row>
    <row r="54" spans="1:13" ht="13.95" customHeight="1" x14ac:dyDescent="0.3">
      <c r="A54" s="65" t="s">
        <v>105</v>
      </c>
      <c r="B54" s="45"/>
      <c r="C54" s="66"/>
      <c r="D54" s="55"/>
      <c r="E54" s="48" t="s">
        <v>446</v>
      </c>
      <c r="F54" s="49" t="s">
        <v>447</v>
      </c>
      <c r="G54" s="50" t="s">
        <v>406</v>
      </c>
      <c r="H54" s="51" t="s">
        <v>448</v>
      </c>
      <c r="I54" s="50"/>
      <c r="J54" s="50"/>
      <c r="K54" s="50"/>
      <c r="L54" s="52"/>
      <c r="M54" s="60"/>
    </row>
    <row r="55" spans="1:13" ht="13.95" customHeight="1" x14ac:dyDescent="0.3">
      <c r="A55" s="65" t="s">
        <v>105</v>
      </c>
      <c r="B55" s="45"/>
      <c r="C55" s="66"/>
      <c r="D55" s="55"/>
      <c r="E55" s="48" t="s">
        <v>449</v>
      </c>
      <c r="F55" s="49" t="s">
        <v>450</v>
      </c>
      <c r="G55" s="50" t="s">
        <v>406</v>
      </c>
      <c r="H55" s="51" t="s">
        <v>451</v>
      </c>
      <c r="I55" s="50"/>
      <c r="J55" s="50"/>
      <c r="K55" s="50"/>
      <c r="L55" s="52" t="s">
        <v>452</v>
      </c>
      <c r="M55" s="60"/>
    </row>
    <row r="56" spans="1:13" ht="13.95" customHeight="1" x14ac:dyDescent="0.3">
      <c r="A56" s="65" t="s">
        <v>105</v>
      </c>
      <c r="B56" s="45"/>
      <c r="C56" s="66"/>
      <c r="D56" s="55"/>
      <c r="E56" s="48" t="s">
        <v>453</v>
      </c>
      <c r="F56" s="49"/>
      <c r="G56" s="50" t="s">
        <v>375</v>
      </c>
      <c r="H56" s="51" t="s">
        <v>454</v>
      </c>
      <c r="I56" s="50"/>
      <c r="J56" s="50"/>
      <c r="K56" s="50"/>
      <c r="L56" s="52"/>
      <c r="M56" s="60"/>
    </row>
    <row r="57" spans="1:13" ht="13.95" customHeight="1" x14ac:dyDescent="0.3">
      <c r="A57" s="65" t="s">
        <v>105</v>
      </c>
      <c r="B57" s="45"/>
      <c r="C57" s="66"/>
      <c r="D57" s="55"/>
      <c r="E57" s="48" t="s">
        <v>455</v>
      </c>
      <c r="F57" s="49" t="s">
        <v>456</v>
      </c>
      <c r="G57" s="50" t="s">
        <v>406</v>
      </c>
      <c r="H57" s="51" t="s">
        <v>457</v>
      </c>
      <c r="I57" s="50"/>
      <c r="J57" s="50"/>
      <c r="K57" s="50"/>
      <c r="L57" s="52"/>
      <c r="M57" s="60"/>
    </row>
    <row r="58" spans="1:13" ht="112.2" customHeight="1" x14ac:dyDescent="0.3">
      <c r="A58" s="65" t="s">
        <v>105</v>
      </c>
      <c r="B58" s="45" t="s">
        <v>114</v>
      </c>
      <c r="C58" s="66"/>
      <c r="D58" s="55"/>
      <c r="E58" s="48" t="s">
        <v>458</v>
      </c>
      <c r="F58" s="49" t="s">
        <v>459</v>
      </c>
      <c r="G58" s="50" t="s">
        <v>406</v>
      </c>
      <c r="H58" s="51" t="s">
        <v>460</v>
      </c>
      <c r="I58" s="50"/>
      <c r="J58" s="50"/>
      <c r="K58" s="50"/>
      <c r="L58" s="52" t="s">
        <v>461</v>
      </c>
      <c r="M58" s="60"/>
    </row>
    <row r="59" spans="1:13" ht="96.6" x14ac:dyDescent="0.3">
      <c r="A59" s="50" t="s">
        <v>990</v>
      </c>
      <c r="B59" s="50"/>
      <c r="C59" s="67"/>
      <c r="D59" s="55" t="s">
        <v>462</v>
      </c>
      <c r="E59" s="50" t="s">
        <v>463</v>
      </c>
      <c r="F59" s="68" t="s">
        <v>464</v>
      </c>
      <c r="G59" s="50" t="s">
        <v>375</v>
      </c>
      <c r="H59" s="51" t="s">
        <v>465</v>
      </c>
      <c r="I59" s="50"/>
      <c r="J59" s="50"/>
      <c r="K59" s="50"/>
      <c r="L59" s="49" t="s">
        <v>290</v>
      </c>
      <c r="M59" s="53" t="s">
        <v>466</v>
      </c>
    </row>
    <row r="60" spans="1:13" ht="72.599999999999994" x14ac:dyDescent="0.3">
      <c r="A60" s="69" t="s">
        <v>980</v>
      </c>
      <c r="B60" s="45" t="s">
        <v>122</v>
      </c>
      <c r="C60" s="46" t="s">
        <v>118</v>
      </c>
      <c r="D60" s="55" t="s">
        <v>467</v>
      </c>
      <c r="E60" s="48" t="s">
        <v>468</v>
      </c>
      <c r="F60" s="49" t="s">
        <v>469</v>
      </c>
      <c r="G60" s="50" t="s">
        <v>406</v>
      </c>
      <c r="H60" s="51"/>
      <c r="I60" s="48" t="s">
        <v>470</v>
      </c>
      <c r="J60" s="48" t="s">
        <v>471</v>
      </c>
      <c r="K60" s="50" t="s">
        <v>472</v>
      </c>
      <c r="L60" s="52" t="s">
        <v>120</v>
      </c>
      <c r="M60" s="53" t="s">
        <v>123</v>
      </c>
    </row>
    <row r="61" spans="1:13" ht="48.6" x14ac:dyDescent="0.3">
      <c r="A61" s="50" t="s">
        <v>295</v>
      </c>
      <c r="B61" s="45"/>
      <c r="C61" s="70"/>
      <c r="D61" s="55" t="s">
        <v>300</v>
      </c>
      <c r="E61" s="48"/>
      <c r="F61" s="49"/>
      <c r="G61" s="48"/>
      <c r="H61" s="51"/>
      <c r="I61" s="48"/>
      <c r="J61" s="48"/>
      <c r="K61" s="50"/>
      <c r="L61" s="49" t="s">
        <v>301</v>
      </c>
      <c r="M61" s="53" t="s">
        <v>304</v>
      </c>
    </row>
    <row r="62" spans="1:13" ht="48.6" x14ac:dyDescent="0.3">
      <c r="A62" s="241" t="s">
        <v>124</v>
      </c>
      <c r="B62" s="45"/>
      <c r="C62" s="46" t="s">
        <v>473</v>
      </c>
      <c r="D62" s="55" t="s">
        <v>474</v>
      </c>
      <c r="E62" s="48"/>
      <c r="F62" s="49"/>
      <c r="G62" s="50"/>
      <c r="H62" s="51"/>
      <c r="I62" s="48"/>
      <c r="J62" s="48"/>
      <c r="K62" s="50"/>
      <c r="L62" s="52" t="s">
        <v>475</v>
      </c>
      <c r="M62" s="71" t="s">
        <v>476</v>
      </c>
    </row>
    <row r="63" spans="1:13" ht="240.6" x14ac:dyDescent="0.3">
      <c r="A63" s="72" t="s">
        <v>305</v>
      </c>
      <c r="B63" s="50"/>
      <c r="C63" s="67"/>
      <c r="D63" s="55" t="s">
        <v>477</v>
      </c>
      <c r="E63" s="50" t="s">
        <v>478</v>
      </c>
      <c r="F63" s="68" t="s">
        <v>479</v>
      </c>
      <c r="G63" s="50" t="s">
        <v>366</v>
      </c>
      <c r="H63" s="50"/>
      <c r="I63" s="50" t="s">
        <v>367</v>
      </c>
      <c r="J63" s="50"/>
      <c r="K63" s="50"/>
      <c r="L63" s="49" t="s">
        <v>310</v>
      </c>
      <c r="M63" s="53" t="s">
        <v>314</v>
      </c>
    </row>
    <row r="64" spans="1:13" ht="36.6" x14ac:dyDescent="0.3">
      <c r="A64" s="57" t="s">
        <v>981</v>
      </c>
      <c r="B64" s="45"/>
      <c r="C64" s="73" t="s">
        <v>136</v>
      </c>
      <c r="D64" s="55" t="s">
        <v>480</v>
      </c>
      <c r="E64" s="48"/>
      <c r="F64" s="49"/>
      <c r="G64" s="50"/>
      <c r="H64" s="51"/>
      <c r="I64" s="48"/>
      <c r="J64" s="48"/>
      <c r="K64" s="50"/>
      <c r="L64" s="52" t="s">
        <v>138</v>
      </c>
      <c r="M64" s="74" t="s">
        <v>141</v>
      </c>
    </row>
    <row r="65" spans="1:13" ht="69" customHeight="1" x14ac:dyDescent="0.3">
      <c r="A65" s="44" t="s">
        <v>982</v>
      </c>
      <c r="B65" s="45" t="s">
        <v>148</v>
      </c>
      <c r="C65" s="46" t="s">
        <v>481</v>
      </c>
      <c r="D65" s="55" t="s">
        <v>482</v>
      </c>
      <c r="E65" s="48" t="s">
        <v>483</v>
      </c>
      <c r="F65" s="49" t="s">
        <v>484</v>
      </c>
      <c r="G65" s="50" t="s">
        <v>366</v>
      </c>
      <c r="H65" s="51"/>
      <c r="I65" s="48" t="s">
        <v>367</v>
      </c>
      <c r="J65" s="50"/>
      <c r="K65" s="50"/>
      <c r="L65" s="52" t="s">
        <v>485</v>
      </c>
      <c r="M65" s="56" t="s">
        <v>150</v>
      </c>
    </row>
    <row r="66" spans="1:13" ht="120.6" x14ac:dyDescent="0.3">
      <c r="A66" s="65" t="s">
        <v>151</v>
      </c>
      <c r="B66" s="45"/>
      <c r="C66" s="46" t="s">
        <v>486</v>
      </c>
      <c r="D66" s="55" t="s">
        <v>487</v>
      </c>
      <c r="E66" s="48" t="s">
        <v>488</v>
      </c>
      <c r="F66" s="49" t="s">
        <v>489</v>
      </c>
      <c r="G66" s="50" t="s">
        <v>394</v>
      </c>
      <c r="H66" s="51"/>
      <c r="I66" s="48" t="s">
        <v>470</v>
      </c>
      <c r="J66" s="50" t="s">
        <v>490</v>
      </c>
      <c r="K66" s="50"/>
      <c r="L66" s="52" t="s">
        <v>491</v>
      </c>
      <c r="M66" s="53" t="s">
        <v>159</v>
      </c>
    </row>
    <row r="67" spans="1:13" ht="69" x14ac:dyDescent="0.3">
      <c r="A67" s="65" t="s">
        <v>151</v>
      </c>
      <c r="B67" s="45" t="s">
        <v>158</v>
      </c>
      <c r="C67" s="70"/>
      <c r="D67" s="55"/>
      <c r="E67" s="48" t="s">
        <v>492</v>
      </c>
      <c r="F67" s="49" t="s">
        <v>493</v>
      </c>
      <c r="G67" s="50" t="s">
        <v>394</v>
      </c>
      <c r="H67" s="51"/>
      <c r="I67" s="50" t="s">
        <v>470</v>
      </c>
      <c r="J67" s="48" t="s">
        <v>494</v>
      </c>
      <c r="K67" s="50"/>
      <c r="L67" s="52" t="s">
        <v>495</v>
      </c>
      <c r="M67" s="75"/>
    </row>
    <row r="68" spans="1:13" ht="54.6" customHeight="1" x14ac:dyDescent="0.3">
      <c r="A68" s="44" t="s">
        <v>983</v>
      </c>
      <c r="B68" s="45" t="s">
        <v>166</v>
      </c>
      <c r="C68" s="46" t="s">
        <v>162</v>
      </c>
      <c r="D68" s="55" t="s">
        <v>496</v>
      </c>
      <c r="E68" s="48" t="s">
        <v>497</v>
      </c>
      <c r="F68" s="49"/>
      <c r="G68" s="48" t="s">
        <v>366</v>
      </c>
      <c r="H68" s="51"/>
      <c r="I68" s="48" t="s">
        <v>367</v>
      </c>
      <c r="J68" s="48"/>
      <c r="K68" s="50"/>
      <c r="L68" s="52" t="s">
        <v>164</v>
      </c>
      <c r="M68" s="56" t="s">
        <v>168</v>
      </c>
    </row>
    <row r="69" spans="1:13" ht="84.6" x14ac:dyDescent="0.3">
      <c r="A69" s="44" t="s">
        <v>169</v>
      </c>
      <c r="B69" s="45" t="s">
        <v>176</v>
      </c>
      <c r="C69" s="73" t="s">
        <v>172</v>
      </c>
      <c r="D69" s="55" t="s">
        <v>498</v>
      </c>
      <c r="E69" s="48" t="s">
        <v>499</v>
      </c>
      <c r="F69" s="49" t="s">
        <v>500</v>
      </c>
      <c r="G69" s="48" t="s">
        <v>366</v>
      </c>
      <c r="H69" s="55"/>
      <c r="I69" s="48" t="s">
        <v>501</v>
      </c>
      <c r="J69" s="50"/>
      <c r="K69" s="50"/>
      <c r="L69" s="52" t="s">
        <v>502</v>
      </c>
      <c r="M69" s="74" t="s">
        <v>178</v>
      </c>
    </row>
    <row r="70" spans="1:13" ht="69.599999999999994" customHeight="1" x14ac:dyDescent="0.3">
      <c r="A70" s="50" t="s">
        <v>315</v>
      </c>
      <c r="B70" s="45"/>
      <c r="C70" s="70"/>
      <c r="D70" s="55" t="s">
        <v>503</v>
      </c>
      <c r="E70" s="48" t="s">
        <v>453</v>
      </c>
      <c r="F70" s="49"/>
      <c r="G70" s="48" t="s">
        <v>375</v>
      </c>
      <c r="H70" s="55" t="s">
        <v>504</v>
      </c>
      <c r="I70" s="48"/>
      <c r="J70" s="48"/>
      <c r="K70" s="50"/>
      <c r="L70" s="52" t="s">
        <v>321</v>
      </c>
      <c r="M70" s="53" t="s">
        <v>324</v>
      </c>
    </row>
    <row r="71" spans="1:13" ht="48.6" x14ac:dyDescent="0.3">
      <c r="A71" s="44" t="s">
        <v>179</v>
      </c>
      <c r="B71" s="45" t="s">
        <v>187</v>
      </c>
      <c r="C71" s="46" t="s">
        <v>183</v>
      </c>
      <c r="D71" s="55" t="s">
        <v>505</v>
      </c>
      <c r="E71" s="48" t="s">
        <v>506</v>
      </c>
      <c r="F71" s="49" t="s">
        <v>507</v>
      </c>
      <c r="G71" s="50" t="s">
        <v>366</v>
      </c>
      <c r="H71" s="51"/>
      <c r="I71" s="50" t="s">
        <v>470</v>
      </c>
      <c r="J71" s="48" t="s">
        <v>508</v>
      </c>
      <c r="K71" s="50"/>
      <c r="L71" s="52" t="s">
        <v>185</v>
      </c>
      <c r="M71" s="56" t="s">
        <v>189</v>
      </c>
    </row>
    <row r="72" spans="1:13" ht="84.6" x14ac:dyDescent="0.3">
      <c r="A72" s="242" t="s">
        <v>190</v>
      </c>
      <c r="B72" s="45"/>
      <c r="C72" s="46" t="s">
        <v>193</v>
      </c>
      <c r="D72" s="55" t="s">
        <v>509</v>
      </c>
      <c r="E72" s="48" t="s">
        <v>510</v>
      </c>
      <c r="F72" s="49" t="s">
        <v>511</v>
      </c>
      <c r="G72" s="48" t="s">
        <v>366</v>
      </c>
      <c r="H72" s="51" t="s">
        <v>512</v>
      </c>
      <c r="I72" s="50"/>
      <c r="J72" s="48"/>
      <c r="K72" s="50"/>
      <c r="L72" s="49" t="s">
        <v>195</v>
      </c>
      <c r="M72" s="53" t="s">
        <v>198</v>
      </c>
    </row>
    <row r="73" spans="1:13" ht="28.8" x14ac:dyDescent="0.3">
      <c r="A73" s="242" t="s">
        <v>190</v>
      </c>
      <c r="B73" s="45" t="s">
        <v>197</v>
      </c>
      <c r="C73" s="66"/>
      <c r="D73" s="55"/>
      <c r="E73" s="48" t="s">
        <v>410</v>
      </c>
      <c r="F73" s="49" t="s">
        <v>411</v>
      </c>
      <c r="G73" s="48" t="s">
        <v>366</v>
      </c>
      <c r="H73" s="51"/>
      <c r="I73" s="48" t="s">
        <v>470</v>
      </c>
      <c r="J73" s="48" t="s">
        <v>513</v>
      </c>
      <c r="K73" s="50"/>
      <c r="L73" s="49" t="s">
        <v>195</v>
      </c>
      <c r="M73" s="75"/>
    </row>
    <row r="74" spans="1:13" ht="72.599999999999994" x14ac:dyDescent="0.3">
      <c r="A74" s="50" t="s">
        <v>991</v>
      </c>
      <c r="B74" s="50"/>
      <c r="C74" s="67"/>
      <c r="D74" s="55" t="s">
        <v>514</v>
      </c>
      <c r="E74" s="72" t="s">
        <v>515</v>
      </c>
      <c r="F74" s="239" t="s">
        <v>516</v>
      </c>
      <c r="G74" s="50" t="s">
        <v>517</v>
      </c>
      <c r="H74" s="50"/>
      <c r="I74" s="50"/>
      <c r="J74" s="50"/>
      <c r="K74" s="50"/>
      <c r="L74" s="68" t="s">
        <v>330</v>
      </c>
      <c r="M74" s="53" t="s">
        <v>334</v>
      </c>
    </row>
    <row r="75" spans="1:13" ht="132.6" x14ac:dyDescent="0.3">
      <c r="A75" s="44" t="s">
        <v>984</v>
      </c>
      <c r="B75" s="45" t="s">
        <v>204</v>
      </c>
      <c r="C75" s="46" t="s">
        <v>118</v>
      </c>
      <c r="D75" s="76" t="s">
        <v>518</v>
      </c>
      <c r="E75" s="48" t="s">
        <v>519</v>
      </c>
      <c r="F75" s="77" t="s">
        <v>520</v>
      </c>
      <c r="G75" s="48" t="s">
        <v>366</v>
      </c>
      <c r="H75" s="51"/>
      <c r="I75" s="48" t="s">
        <v>470</v>
      </c>
      <c r="J75" s="48" t="s">
        <v>521</v>
      </c>
      <c r="K75" s="50"/>
      <c r="L75" s="52" t="s">
        <v>202</v>
      </c>
      <c r="M75" s="53" t="s">
        <v>205</v>
      </c>
    </row>
    <row r="76" spans="1:13" ht="41.4" x14ac:dyDescent="0.3">
      <c r="A76" s="44" t="s">
        <v>206</v>
      </c>
      <c r="B76" s="45" t="s">
        <v>213</v>
      </c>
      <c r="C76" s="46" t="s">
        <v>522</v>
      </c>
      <c r="D76" s="76" t="s">
        <v>523</v>
      </c>
      <c r="E76" s="48"/>
      <c r="F76" s="77"/>
      <c r="G76" s="50"/>
      <c r="H76" s="51"/>
      <c r="I76" s="50"/>
      <c r="J76" s="50"/>
      <c r="K76" s="50"/>
      <c r="L76" s="52" t="s">
        <v>211</v>
      </c>
      <c r="M76" s="74" t="s">
        <v>215</v>
      </c>
    </row>
    <row r="77" spans="1:13" ht="132.6" x14ac:dyDescent="0.3">
      <c r="A77" s="44" t="s">
        <v>985</v>
      </c>
      <c r="B77" s="45" t="s">
        <v>222</v>
      </c>
      <c r="C77" s="46" t="s">
        <v>218</v>
      </c>
      <c r="D77" s="76" t="s">
        <v>524</v>
      </c>
      <c r="E77" s="48" t="s">
        <v>525</v>
      </c>
      <c r="F77" s="77" t="s">
        <v>526</v>
      </c>
      <c r="G77" s="50" t="s">
        <v>366</v>
      </c>
      <c r="H77" s="51"/>
      <c r="I77" s="50" t="s">
        <v>470</v>
      </c>
      <c r="J77" s="48" t="s">
        <v>527</v>
      </c>
      <c r="K77" s="50"/>
      <c r="L77" s="52" t="s">
        <v>220</v>
      </c>
      <c r="M77" s="78" t="s">
        <v>223</v>
      </c>
    </row>
    <row r="78" spans="1:13" ht="60.6" x14ac:dyDescent="0.3">
      <c r="A78" s="44" t="s">
        <v>986</v>
      </c>
      <c r="B78" s="45" t="s">
        <v>230</v>
      </c>
      <c r="C78" s="70" t="s">
        <v>226</v>
      </c>
      <c r="D78" s="76" t="s">
        <v>528</v>
      </c>
      <c r="E78" s="48" t="s">
        <v>529</v>
      </c>
      <c r="F78" s="77" t="s">
        <v>530</v>
      </c>
      <c r="G78" s="48" t="s">
        <v>375</v>
      </c>
      <c r="H78" s="55" t="s">
        <v>531</v>
      </c>
      <c r="I78" s="48"/>
      <c r="J78" s="50"/>
      <c r="K78" s="50"/>
      <c r="L78" s="52" t="s">
        <v>228</v>
      </c>
      <c r="M78" s="78" t="s">
        <v>532</v>
      </c>
    </row>
    <row r="79" spans="1:13" ht="36.6" x14ac:dyDescent="0.3">
      <c r="A79" s="44" t="s">
        <v>232</v>
      </c>
      <c r="B79" s="45" t="s">
        <v>239</v>
      </c>
      <c r="C79" s="46" t="s">
        <v>235</v>
      </c>
      <c r="D79" s="76" t="s">
        <v>533</v>
      </c>
      <c r="E79" s="48" t="s">
        <v>410</v>
      </c>
      <c r="F79" s="77" t="s">
        <v>411</v>
      </c>
      <c r="G79" s="48" t="s">
        <v>360</v>
      </c>
      <c r="H79" s="55" t="s">
        <v>239</v>
      </c>
      <c r="I79" s="50"/>
      <c r="J79" s="50"/>
      <c r="K79" s="50"/>
      <c r="L79" s="52" t="s">
        <v>237</v>
      </c>
      <c r="M79" s="74" t="s">
        <v>241</v>
      </c>
    </row>
    <row r="80" spans="1:13" ht="48.6" x14ac:dyDescent="0.3">
      <c r="A80" s="44" t="s">
        <v>242</v>
      </c>
      <c r="B80" s="45"/>
      <c r="C80" s="46" t="s">
        <v>534</v>
      </c>
      <c r="D80" s="76" t="s">
        <v>535</v>
      </c>
      <c r="E80" s="79" t="s">
        <v>536</v>
      </c>
      <c r="F80" s="77"/>
      <c r="G80" s="48" t="s">
        <v>406</v>
      </c>
      <c r="H80" s="55"/>
      <c r="I80" s="50"/>
      <c r="J80" s="50"/>
      <c r="K80" s="50"/>
      <c r="L80" s="52" t="s">
        <v>537</v>
      </c>
      <c r="M80" s="74" t="s">
        <v>248</v>
      </c>
    </row>
    <row r="81" spans="1:13" ht="27.6" x14ac:dyDescent="0.3">
      <c r="A81" s="44" t="s">
        <v>242</v>
      </c>
      <c r="B81" s="45"/>
      <c r="C81" s="46"/>
      <c r="D81" s="76"/>
      <c r="E81" s="79" t="s">
        <v>538</v>
      </c>
      <c r="F81" s="77"/>
      <c r="G81" s="48" t="s">
        <v>406</v>
      </c>
      <c r="H81" s="55"/>
      <c r="I81" s="50"/>
      <c r="J81" s="50"/>
      <c r="K81" s="50"/>
      <c r="L81" s="52" t="s">
        <v>539</v>
      </c>
      <c r="M81" s="60"/>
    </row>
    <row r="82" spans="1:13" x14ac:dyDescent="0.3">
      <c r="A82" s="44" t="s">
        <v>242</v>
      </c>
      <c r="B82" s="45"/>
      <c r="C82" s="46"/>
      <c r="D82" s="76"/>
      <c r="E82" s="79" t="s">
        <v>540</v>
      </c>
      <c r="F82" s="77"/>
      <c r="G82" s="48" t="s">
        <v>406</v>
      </c>
      <c r="H82" s="55"/>
      <c r="I82" s="50"/>
      <c r="J82" s="50"/>
      <c r="K82" s="50"/>
      <c r="L82" s="52" t="s">
        <v>541</v>
      </c>
      <c r="M82" s="60"/>
    </row>
    <row r="83" spans="1:13" x14ac:dyDescent="0.3">
      <c r="A83" s="44" t="s">
        <v>242</v>
      </c>
      <c r="B83" s="45"/>
      <c r="C83" s="46"/>
      <c r="D83" s="76"/>
      <c r="E83" s="79" t="s">
        <v>542</v>
      </c>
      <c r="F83" s="77"/>
      <c r="G83" s="48" t="s">
        <v>406</v>
      </c>
      <c r="H83" s="55"/>
      <c r="I83" s="50"/>
      <c r="J83" s="50"/>
      <c r="K83" s="50"/>
      <c r="L83" s="52" t="s">
        <v>543</v>
      </c>
      <c r="M83" s="60"/>
    </row>
    <row r="84" spans="1:13" ht="28.8" x14ac:dyDescent="0.3">
      <c r="A84" s="44" t="s">
        <v>242</v>
      </c>
      <c r="B84" s="45"/>
      <c r="C84" s="46"/>
      <c r="D84" s="76"/>
      <c r="E84" s="79" t="s">
        <v>544</v>
      </c>
      <c r="F84" s="77"/>
      <c r="G84" s="48" t="s">
        <v>406</v>
      </c>
      <c r="H84" s="55"/>
      <c r="I84" s="50"/>
      <c r="J84" s="50"/>
      <c r="K84" s="50"/>
      <c r="L84" s="52" t="s">
        <v>545</v>
      </c>
      <c r="M84" s="60"/>
    </row>
    <row r="85" spans="1:13" x14ac:dyDescent="0.3">
      <c r="A85" s="44" t="s">
        <v>242</v>
      </c>
      <c r="B85" s="45"/>
      <c r="C85" s="46"/>
      <c r="D85" s="55"/>
      <c r="E85" s="80" t="s">
        <v>358</v>
      </c>
      <c r="F85" s="49"/>
      <c r="G85" s="48" t="s">
        <v>406</v>
      </c>
      <c r="H85" s="55"/>
      <c r="I85" s="50"/>
      <c r="J85" s="50"/>
      <c r="K85" s="50"/>
      <c r="L85" s="52" t="s">
        <v>546</v>
      </c>
      <c r="M85" s="75"/>
    </row>
    <row r="86" spans="1:13" ht="66.599999999999994" customHeight="1" x14ac:dyDescent="0.3">
      <c r="A86" s="44" t="s">
        <v>242</v>
      </c>
      <c r="B86" s="45"/>
      <c r="C86" s="46"/>
      <c r="D86" s="55"/>
      <c r="E86" s="79" t="s">
        <v>547</v>
      </c>
      <c r="F86" s="49"/>
      <c r="G86" s="48" t="s">
        <v>406</v>
      </c>
      <c r="H86" s="55"/>
      <c r="I86" s="50"/>
      <c r="J86" s="50"/>
      <c r="K86" s="50"/>
      <c r="L86" s="52" t="s">
        <v>548</v>
      </c>
      <c r="M86" s="75"/>
    </row>
    <row r="87" spans="1:13" ht="73.95" customHeight="1" x14ac:dyDescent="0.3">
      <c r="A87" s="44" t="s">
        <v>242</v>
      </c>
      <c r="B87" s="45"/>
      <c r="C87" s="46"/>
      <c r="D87" s="55"/>
      <c r="E87" s="79" t="s">
        <v>374</v>
      </c>
      <c r="F87" s="49"/>
      <c r="G87" s="48" t="s">
        <v>406</v>
      </c>
      <c r="H87" s="55"/>
      <c r="I87" s="50"/>
      <c r="J87" s="50"/>
      <c r="K87" s="50"/>
      <c r="L87" s="59" t="s">
        <v>549</v>
      </c>
      <c r="M87" s="75"/>
    </row>
    <row r="88" spans="1:13" x14ac:dyDescent="0.3">
      <c r="A88" s="44" t="s">
        <v>242</v>
      </c>
      <c r="B88" s="45"/>
      <c r="C88" s="73"/>
      <c r="D88" s="55"/>
      <c r="E88" s="79" t="s">
        <v>550</v>
      </c>
      <c r="F88" s="49"/>
      <c r="G88" s="48" t="s">
        <v>406</v>
      </c>
      <c r="H88" s="55"/>
      <c r="I88" s="50"/>
      <c r="J88" s="50"/>
      <c r="K88" s="50"/>
      <c r="L88" s="81" t="s">
        <v>551</v>
      </c>
      <c r="M88" s="60"/>
    </row>
    <row r="89" spans="1:13" ht="27.6" x14ac:dyDescent="0.3">
      <c r="A89" s="44" t="s">
        <v>242</v>
      </c>
      <c r="B89" s="45"/>
      <c r="C89" s="73"/>
      <c r="D89" s="55"/>
      <c r="E89" s="79" t="s">
        <v>552</v>
      </c>
      <c r="F89" s="49"/>
      <c r="G89" s="48" t="s">
        <v>406</v>
      </c>
      <c r="H89" s="55"/>
      <c r="I89" s="50"/>
      <c r="J89" s="50"/>
      <c r="K89" s="50"/>
      <c r="L89" s="81" t="s">
        <v>553</v>
      </c>
      <c r="M89" s="60"/>
    </row>
    <row r="90" spans="1:13" ht="72.599999999999994" x14ac:dyDescent="0.3">
      <c r="A90" s="57" t="s">
        <v>992</v>
      </c>
      <c r="B90" s="45" t="s">
        <v>256</v>
      </c>
      <c r="C90" s="73" t="s">
        <v>252</v>
      </c>
      <c r="D90" s="55" t="s">
        <v>554</v>
      </c>
      <c r="E90" s="48" t="s">
        <v>410</v>
      </c>
      <c r="F90" s="49" t="s">
        <v>411</v>
      </c>
      <c r="G90" s="48" t="s">
        <v>366</v>
      </c>
      <c r="H90" s="51"/>
      <c r="I90" s="48" t="s">
        <v>470</v>
      </c>
      <c r="J90" s="48" t="s">
        <v>513</v>
      </c>
      <c r="K90" s="50"/>
      <c r="L90" s="81" t="s">
        <v>254</v>
      </c>
      <c r="M90" s="74" t="s">
        <v>555</v>
      </c>
    </row>
    <row r="91" spans="1:13" ht="57.6" x14ac:dyDescent="0.3">
      <c r="A91" s="57" t="s">
        <v>988</v>
      </c>
      <c r="B91" s="45" t="s">
        <v>265</v>
      </c>
      <c r="C91" s="73" t="s">
        <v>556</v>
      </c>
      <c r="D91" s="55" t="s">
        <v>557</v>
      </c>
      <c r="E91" s="48" t="s">
        <v>483</v>
      </c>
      <c r="F91" s="49" t="s">
        <v>484</v>
      </c>
      <c r="G91" s="48" t="s">
        <v>366</v>
      </c>
      <c r="H91" s="51"/>
      <c r="I91" s="48" t="s">
        <v>470</v>
      </c>
      <c r="J91" s="48" t="s">
        <v>558</v>
      </c>
      <c r="K91" s="50"/>
      <c r="L91" s="81" t="s">
        <v>263</v>
      </c>
      <c r="M91" s="74" t="s">
        <v>267</v>
      </c>
    </row>
    <row r="92" spans="1:13" ht="180.6" x14ac:dyDescent="0.3">
      <c r="A92" s="91" t="s">
        <v>335</v>
      </c>
      <c r="B92" s="85"/>
      <c r="C92" s="86"/>
      <c r="D92" s="87" t="s">
        <v>569</v>
      </c>
      <c r="E92" s="64" t="s">
        <v>570</v>
      </c>
      <c r="F92" s="88"/>
      <c r="G92" s="64" t="s">
        <v>366</v>
      </c>
      <c r="H92" s="89"/>
      <c r="I92" s="64" t="s">
        <v>470</v>
      </c>
      <c r="J92" s="64" t="s">
        <v>571</v>
      </c>
      <c r="K92" s="72"/>
      <c r="L92" s="92" t="s">
        <v>340</v>
      </c>
      <c r="M92" s="78" t="s">
        <v>343</v>
      </c>
    </row>
    <row r="93" spans="1:13" ht="96.6" x14ac:dyDescent="0.3">
      <c r="A93" s="65" t="s">
        <v>276</v>
      </c>
      <c r="B93" s="45"/>
      <c r="C93" s="73" t="s">
        <v>572</v>
      </c>
      <c r="D93" s="55" t="s">
        <v>573</v>
      </c>
      <c r="E93" s="48" t="s">
        <v>440</v>
      </c>
      <c r="F93" s="49" t="s">
        <v>441</v>
      </c>
      <c r="G93" s="50" t="s">
        <v>406</v>
      </c>
      <c r="H93" s="55" t="s">
        <v>574</v>
      </c>
      <c r="I93" s="50"/>
      <c r="J93" s="50"/>
      <c r="K93" s="50"/>
      <c r="L93" s="52" t="s">
        <v>575</v>
      </c>
      <c r="M93" s="20" t="s">
        <v>576</v>
      </c>
    </row>
    <row r="94" spans="1:13" ht="57.6" x14ac:dyDescent="0.3">
      <c r="A94" s="91" t="s">
        <v>276</v>
      </c>
      <c r="B94" s="85"/>
      <c r="C94" s="86"/>
      <c r="D94" s="87"/>
      <c r="E94" s="64" t="s">
        <v>358</v>
      </c>
      <c r="F94" s="88" t="s">
        <v>359</v>
      </c>
      <c r="G94" s="72" t="s">
        <v>406</v>
      </c>
      <c r="H94" s="89"/>
      <c r="I94" s="64" t="s">
        <v>470</v>
      </c>
      <c r="J94" s="64" t="s">
        <v>577</v>
      </c>
      <c r="K94" s="72"/>
      <c r="L94" s="59" t="s">
        <v>578</v>
      </c>
      <c r="M94" s="93"/>
    </row>
    <row r="95" spans="1:13" x14ac:dyDescent="0.3">
      <c r="A95" s="91" t="s">
        <v>276</v>
      </c>
      <c r="B95" s="94"/>
      <c r="C95" s="70"/>
      <c r="D95" s="95"/>
      <c r="E95" s="96" t="s">
        <v>579</v>
      </c>
      <c r="F95" s="92" t="s">
        <v>580</v>
      </c>
      <c r="G95" s="67" t="s">
        <v>406</v>
      </c>
      <c r="H95" s="47" t="s">
        <v>581</v>
      </c>
      <c r="I95" s="67"/>
      <c r="J95" s="67"/>
      <c r="K95" s="67"/>
      <c r="L95" s="97" t="s">
        <v>582</v>
      </c>
      <c r="M95" s="93"/>
    </row>
    <row r="96" spans="1:13" ht="204.6" customHeight="1" x14ac:dyDescent="0.3">
      <c r="A96" s="98" t="s">
        <v>276</v>
      </c>
      <c r="B96" s="85" t="s">
        <v>283</v>
      </c>
      <c r="C96" s="86"/>
      <c r="D96" s="87"/>
      <c r="E96" s="64" t="s">
        <v>583</v>
      </c>
      <c r="F96" s="88" t="s">
        <v>584</v>
      </c>
      <c r="G96" s="64" t="s">
        <v>406</v>
      </c>
      <c r="H96" s="89"/>
      <c r="I96" s="64" t="s">
        <v>470</v>
      </c>
      <c r="J96" s="64" t="s">
        <v>585</v>
      </c>
      <c r="K96" s="72"/>
      <c r="L96" s="59" t="s">
        <v>586</v>
      </c>
      <c r="M96" s="93"/>
    </row>
    <row r="97" spans="1:12" x14ac:dyDescent="0.3">
      <c r="A97" s="99"/>
      <c r="B97" s="100"/>
      <c r="C97" s="101"/>
      <c r="D97" s="102"/>
      <c r="E97" s="103"/>
      <c r="F97" s="104"/>
      <c r="G97" s="103"/>
      <c r="H97" s="105"/>
      <c r="I97" s="103"/>
      <c r="J97" s="103"/>
      <c r="K97" s="106"/>
      <c r="L97" s="107"/>
    </row>
    <row r="98" spans="1:12" x14ac:dyDescent="0.3">
      <c r="A98" s="99"/>
      <c r="B98" s="100"/>
      <c r="C98" s="101"/>
      <c r="D98" s="102"/>
      <c r="E98" s="103"/>
      <c r="F98" s="104"/>
      <c r="G98" s="103"/>
      <c r="H98" s="105"/>
      <c r="I98" s="103"/>
      <c r="J98" s="103"/>
      <c r="K98" s="106"/>
      <c r="L98" s="107"/>
    </row>
    <row r="99" spans="1:12" ht="15.6" x14ac:dyDescent="0.3">
      <c r="A99" s="108" t="s">
        <v>587</v>
      </c>
      <c r="E99" s="111">
        <f>COUNTA(E2:E91)</f>
        <v>85</v>
      </c>
    </row>
  </sheetData>
  <conditionalFormatting sqref="E92:E1048576 E46">
    <cfRule type="expression" dxfId="29" priority="31" stopIfTrue="1">
      <formula>AND(COUNTIF($E$92:$E$1048576, E46)&gt;1,NOT(ISBLANK(E46)))</formula>
    </cfRule>
  </conditionalFormatting>
  <pageMargins left="0.511811024" right="0.511811024" top="0.78740157500000008" bottom="0.78740157500000008" header="0.31496062000000008" footer="0.31496062000000008"/>
  <pageSetup paperSize="9"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D9D6E-265F-456B-B533-B2718FE11208}">
  <dimension ref="A1:D17"/>
  <sheetViews>
    <sheetView workbookViewId="0">
      <selection activeCell="C6" sqref="C6"/>
    </sheetView>
  </sheetViews>
  <sheetFormatPr baseColWidth="10" defaultColWidth="8.88671875" defaultRowHeight="14.4" x14ac:dyDescent="0.3"/>
  <cols>
    <col min="1" max="1" width="15.5546875" customWidth="1"/>
    <col min="2" max="2" width="7.21875" customWidth="1"/>
    <col min="3" max="3" width="11.88671875" customWidth="1"/>
    <col min="4" max="4" width="8.44140625" customWidth="1"/>
    <col min="5" max="5" width="8.88671875" customWidth="1"/>
  </cols>
  <sheetData>
    <row r="1" spans="1:4" x14ac:dyDescent="0.3">
      <c r="A1" s="115" t="s">
        <v>346</v>
      </c>
      <c r="B1" s="115" t="s">
        <v>588</v>
      </c>
      <c r="C1" s="115" t="s">
        <v>347</v>
      </c>
      <c r="D1" s="115" t="s">
        <v>588</v>
      </c>
    </row>
    <row r="2" spans="1:4" x14ac:dyDescent="0.3">
      <c r="A2" s="7" t="s">
        <v>589</v>
      </c>
      <c r="B2" s="7">
        <f>COUNTIF(Overview!D:D,"*"&amp;A2&amp;"*")</f>
        <v>25</v>
      </c>
      <c r="C2" s="7" t="s">
        <v>590</v>
      </c>
      <c r="D2" s="7">
        <f>COUNTIF(Overview!D:D,"*"&amp;C2&amp;"*")</f>
        <v>13</v>
      </c>
    </row>
    <row r="3" spans="1:4" x14ac:dyDescent="0.3">
      <c r="A3" s="7"/>
      <c r="B3" s="7"/>
      <c r="C3" s="7" t="s">
        <v>591</v>
      </c>
      <c r="D3" s="7">
        <f>COUNTIF(Overview!D:D,"*"&amp;C3&amp;"*")</f>
        <v>2</v>
      </c>
    </row>
    <row r="4" spans="1:4" x14ac:dyDescent="0.3">
      <c r="A4" s="7"/>
      <c r="B4" s="7"/>
      <c r="C4" s="7" t="s">
        <v>592</v>
      </c>
      <c r="D4" s="7">
        <f>COUNTIF(Overview!D:D,"*"&amp;C4&amp;"*")</f>
        <v>3</v>
      </c>
    </row>
    <row r="5" spans="1:4" x14ac:dyDescent="0.3">
      <c r="A5" s="7"/>
      <c r="B5" s="7"/>
      <c r="C5" s="7" t="s">
        <v>593</v>
      </c>
      <c r="D5" s="7">
        <f>COUNTIF(Overview!D:D,"*"&amp;C5&amp;"*")</f>
        <v>7</v>
      </c>
    </row>
    <row r="6" spans="1:4" x14ac:dyDescent="0.3">
      <c r="A6" s="7" t="s">
        <v>587</v>
      </c>
      <c r="B6" s="7"/>
      <c r="C6" s="7"/>
      <c r="D6" s="7">
        <f>SUM(D2:D5)</f>
        <v>25</v>
      </c>
    </row>
    <row r="7" spans="1:4" x14ac:dyDescent="0.3">
      <c r="A7" s="7" t="s">
        <v>594</v>
      </c>
      <c r="B7" s="7">
        <f>COUNTIF(Overview!D:D,"*"&amp;A7&amp;"*")</f>
        <v>14</v>
      </c>
      <c r="C7" s="7" t="s">
        <v>595</v>
      </c>
      <c r="D7" s="7">
        <f>COUNTIF(Overview!D:D,"*"&amp;C7&amp;"*")</f>
        <v>7</v>
      </c>
    </row>
    <row r="8" spans="1:4" x14ac:dyDescent="0.3">
      <c r="A8" s="7"/>
      <c r="B8" s="7"/>
      <c r="C8" s="7" t="s">
        <v>596</v>
      </c>
      <c r="D8" s="7">
        <f>COUNTIF(Overview!D:D,"*"&amp;C8&amp;"*")</f>
        <v>6</v>
      </c>
    </row>
    <row r="9" spans="1:4" x14ac:dyDescent="0.3">
      <c r="A9" s="7"/>
      <c r="B9" s="7"/>
      <c r="C9" s="7" t="s">
        <v>597</v>
      </c>
      <c r="D9" s="7">
        <f>COUNTIF(Overview!D:D,"*"&amp;C9&amp;"*")</f>
        <v>1</v>
      </c>
    </row>
    <row r="10" spans="1:4" x14ac:dyDescent="0.3">
      <c r="A10" s="7"/>
      <c r="B10" s="7"/>
      <c r="C10" s="7"/>
      <c r="D10" s="7"/>
    </row>
    <row r="11" spans="1:4" x14ac:dyDescent="0.3">
      <c r="A11" s="7" t="s">
        <v>598</v>
      </c>
      <c r="B11" s="7">
        <f>COUNTIF(Overview!D:D,"*"&amp;A11&amp;"*")</f>
        <v>9</v>
      </c>
      <c r="C11" s="7" t="s">
        <v>599</v>
      </c>
      <c r="D11" s="7">
        <f>COUNTIF(Overview!D:D,"*"&amp;C11&amp;"*")</f>
        <v>6</v>
      </c>
    </row>
    <row r="12" spans="1:4" x14ac:dyDescent="0.3">
      <c r="A12" s="7"/>
      <c r="B12" s="7"/>
      <c r="C12" s="7" t="s">
        <v>600</v>
      </c>
      <c r="D12" s="7">
        <f>COUNTIFS(Overview!D:D,"*"&amp;C12&amp;"*",Overview!D:D,"*"&amp;A11&amp;"*")</f>
        <v>3</v>
      </c>
    </row>
    <row r="13" spans="1:4" x14ac:dyDescent="0.3">
      <c r="A13" s="7" t="s">
        <v>601</v>
      </c>
      <c r="C13" s="7" t="s">
        <v>602</v>
      </c>
      <c r="D13" s="7">
        <f>COUNTIFS(Overview!D:D,"*"&amp;C13&amp;"*",Overview!D:D,"*"&amp;A12&amp;"*")</f>
        <v>5</v>
      </c>
    </row>
    <row r="14" spans="1:4" x14ac:dyDescent="0.3">
      <c r="C14" s="7" t="s">
        <v>603</v>
      </c>
      <c r="D14" s="7">
        <f>COUNTIFS(Overview!D:D,"*"&amp;C14&amp;"*",Overview!D:D,"*"&amp;A13&amp;"*")</f>
        <v>1</v>
      </c>
    </row>
    <row r="15" spans="1:4" x14ac:dyDescent="0.3">
      <c r="C15" s="7" t="s">
        <v>604</v>
      </c>
      <c r="D15" s="7">
        <f>COUNTIFS(Overview!D:D,"*"&amp;C15&amp;"*",Overview!D:D,"*"&amp;A14&amp;"*")</f>
        <v>3</v>
      </c>
    </row>
    <row r="16" spans="1:4" x14ac:dyDescent="0.3">
      <c r="C16" s="7" t="s">
        <v>605</v>
      </c>
      <c r="D16" s="7">
        <f>COUNTIFS(Overview!D:D,"*"&amp;C16&amp;"*",Overview!D:D,"*"&amp;A15&amp;"*")</f>
        <v>6</v>
      </c>
    </row>
    <row r="17" spans="1:4" x14ac:dyDescent="0.3">
      <c r="A17" s="7" t="s">
        <v>606</v>
      </c>
      <c r="C17" s="7" t="s">
        <v>607</v>
      </c>
      <c r="D17" s="7">
        <f>COUNTIFS(Overview!D:D,"*"&amp;C17&amp;"*",Overview!D:D,"*"&amp;A16&amp;"*")</f>
        <v>5</v>
      </c>
    </row>
  </sheetData>
  <pageMargins left="0.511811024" right="0.511811024" top="0.78740157500000008" bottom="0.78740157500000008" header="0.31496062000000008" footer="0.31496062000000008"/>
  <pageSetup paperSize="0" fitToWidth="0" fitToHeight="0" orientation="portrait" horizontalDpi="0" verticalDpi="0" copies="0"/>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28CEA-AA6A-4986-A268-0A866CC9F514}">
  <dimension ref="A1:F164"/>
  <sheetViews>
    <sheetView topLeftCell="A153" workbookViewId="0">
      <selection activeCell="A77" sqref="A77"/>
    </sheetView>
  </sheetViews>
  <sheetFormatPr baseColWidth="10" defaultColWidth="8.88671875" defaultRowHeight="12" x14ac:dyDescent="0.25"/>
  <cols>
    <col min="1" max="1" width="29.44140625" style="7" bestFit="1" customWidth="1"/>
    <col min="2" max="2" width="27.6640625" style="34" bestFit="1" customWidth="1"/>
    <col min="3" max="3" width="1.77734375" style="34" bestFit="1" customWidth="1"/>
    <col min="4" max="4" width="29" style="141" bestFit="1" customWidth="1"/>
    <col min="5" max="5" width="6.44140625" style="141" customWidth="1"/>
    <col min="6" max="6" width="20.44140625" style="124" customWidth="1"/>
    <col min="7" max="7" width="8.88671875" style="7" customWidth="1"/>
    <col min="8" max="16384" width="8.88671875" style="7"/>
  </cols>
  <sheetData>
    <row r="1" spans="1:6" s="121" customFormat="1" ht="34.950000000000003" customHeight="1" x14ac:dyDescent="0.3">
      <c r="A1" s="116" t="s">
        <v>2</v>
      </c>
      <c r="B1" s="116" t="s">
        <v>1</v>
      </c>
      <c r="C1" s="117"/>
      <c r="D1" s="118" t="s">
        <v>608</v>
      </c>
      <c r="E1" s="119" t="s">
        <v>46</v>
      </c>
      <c r="F1" s="120" t="s">
        <v>609</v>
      </c>
    </row>
    <row r="2" spans="1:6" ht="28.2" customHeight="1" x14ac:dyDescent="0.25">
      <c r="A2" s="122" t="s">
        <v>18</v>
      </c>
      <c r="B2" s="55" t="s">
        <v>358</v>
      </c>
      <c r="C2" s="55">
        <f t="shared" ref="C2:C24" si="0">COUNTA(B2)</f>
        <v>1</v>
      </c>
      <c r="D2" s="123" t="s">
        <v>362</v>
      </c>
      <c r="E2" s="74">
        <f>COUNTIF(In_vitro!$B$2:$B$29,"*"&amp;D2&amp;"*")</f>
        <v>0</v>
      </c>
      <c r="F2" s="124" t="s">
        <v>610</v>
      </c>
    </row>
    <row r="3" spans="1:6" ht="24" x14ac:dyDescent="0.25">
      <c r="A3" s="122" t="s">
        <v>30</v>
      </c>
      <c r="B3" s="55" t="s">
        <v>364</v>
      </c>
      <c r="C3" s="55">
        <f t="shared" si="0"/>
        <v>1</v>
      </c>
      <c r="D3" s="123" t="s">
        <v>611</v>
      </c>
      <c r="E3" s="74">
        <f>COUNTIF(In_vitro!$B$2:$B$29,"*"&amp;D3&amp;"*")</f>
        <v>0</v>
      </c>
      <c r="F3" s="124" t="s">
        <v>612</v>
      </c>
    </row>
    <row r="4" spans="1:6" ht="24" x14ac:dyDescent="0.25">
      <c r="A4" s="122" t="s">
        <v>30</v>
      </c>
      <c r="B4" s="55" t="s">
        <v>364</v>
      </c>
      <c r="C4" s="55">
        <f t="shared" si="0"/>
        <v>1</v>
      </c>
      <c r="D4" s="123" t="s">
        <v>613</v>
      </c>
      <c r="E4" s="74">
        <f>COUNTIF(In_vitro!$B$2:$B$29,"*"&amp;D4&amp;"*")</f>
        <v>0</v>
      </c>
      <c r="F4" s="124" t="s">
        <v>614</v>
      </c>
    </row>
    <row r="5" spans="1:6" ht="24" x14ac:dyDescent="0.25">
      <c r="A5" s="122" t="s">
        <v>30</v>
      </c>
      <c r="B5" s="55" t="s">
        <v>364</v>
      </c>
      <c r="C5" s="55">
        <f t="shared" si="0"/>
        <v>1</v>
      </c>
      <c r="D5" s="123" t="s">
        <v>615</v>
      </c>
      <c r="E5" s="74">
        <f>COUNTIF(In_vitro!$B$2:$B$29,"*"&amp;D5&amp;"*")</f>
        <v>0</v>
      </c>
      <c r="F5" s="124" t="s">
        <v>616</v>
      </c>
    </row>
    <row r="6" spans="1:6" ht="24" x14ac:dyDescent="0.25">
      <c r="A6" s="122" t="s">
        <v>30</v>
      </c>
      <c r="B6" s="55" t="s">
        <v>364</v>
      </c>
      <c r="C6" s="55">
        <f t="shared" si="0"/>
        <v>1</v>
      </c>
      <c r="D6" s="123" t="s">
        <v>617</v>
      </c>
      <c r="E6" s="74">
        <f>COUNTIF(In_vitro!$B$2:$B$29,"*"&amp;D6&amp;"*")</f>
        <v>0</v>
      </c>
      <c r="F6" s="124" t="s">
        <v>618</v>
      </c>
    </row>
    <row r="7" spans="1:6" ht="24" x14ac:dyDescent="0.25">
      <c r="A7" s="122" t="s">
        <v>30</v>
      </c>
      <c r="B7" s="55" t="s">
        <v>364</v>
      </c>
      <c r="C7" s="55">
        <f t="shared" si="0"/>
        <v>1</v>
      </c>
      <c r="D7" s="123" t="s">
        <v>619</v>
      </c>
      <c r="E7" s="74">
        <f>COUNTIF(In_vitro!$B$2:$B$29,"*"&amp;D7&amp;"*")</f>
        <v>0</v>
      </c>
      <c r="F7" s="124" t="s">
        <v>620</v>
      </c>
    </row>
    <row r="8" spans="1:6" ht="24" x14ac:dyDescent="0.25">
      <c r="A8" s="122" t="s">
        <v>30</v>
      </c>
      <c r="B8" s="55" t="s">
        <v>364</v>
      </c>
      <c r="C8" s="55">
        <f t="shared" si="0"/>
        <v>1</v>
      </c>
      <c r="D8" s="123" t="s">
        <v>621</v>
      </c>
      <c r="E8" s="74">
        <f>COUNTIF(In_vitro!$B$2:$B$29,"*"&amp;D8&amp;"*")</f>
        <v>0</v>
      </c>
      <c r="F8" s="124" t="s">
        <v>622</v>
      </c>
    </row>
    <row r="9" spans="1:6" ht="24" x14ac:dyDescent="0.25">
      <c r="A9" s="122" t="s">
        <v>30</v>
      </c>
      <c r="B9" s="55" t="s">
        <v>364</v>
      </c>
      <c r="C9" s="55">
        <f t="shared" si="0"/>
        <v>1</v>
      </c>
      <c r="D9" s="123" t="s">
        <v>623</v>
      </c>
      <c r="E9" s="74">
        <f>COUNTIF(In_vitro!$B$2:$B$29,"*"&amp;D9&amp;"*")</f>
        <v>0</v>
      </c>
      <c r="F9" s="124" t="s">
        <v>624</v>
      </c>
    </row>
    <row r="10" spans="1:6" ht="24" x14ac:dyDescent="0.25">
      <c r="A10" s="122" t="s">
        <v>30</v>
      </c>
      <c r="B10" s="55" t="s">
        <v>364</v>
      </c>
      <c r="C10" s="55">
        <f t="shared" si="0"/>
        <v>1</v>
      </c>
      <c r="D10" s="123" t="s">
        <v>625</v>
      </c>
      <c r="E10" s="74">
        <f>COUNTIF(In_vitro!$B$2:$B$29,"*"&amp;D10&amp;"*")</f>
        <v>0</v>
      </c>
      <c r="F10" s="124" t="s">
        <v>626</v>
      </c>
    </row>
    <row r="11" spans="1:6" ht="24" x14ac:dyDescent="0.25">
      <c r="A11" s="122" t="s">
        <v>30</v>
      </c>
      <c r="B11" s="55" t="s">
        <v>364</v>
      </c>
      <c r="C11" s="55">
        <f t="shared" si="0"/>
        <v>1</v>
      </c>
      <c r="D11" s="123" t="s">
        <v>627</v>
      </c>
      <c r="E11" s="74">
        <f>COUNTIF(In_vitro!$B$2:$B$29,"*"&amp;D11&amp;"*")</f>
        <v>0</v>
      </c>
      <c r="F11" s="124" t="s">
        <v>628</v>
      </c>
    </row>
    <row r="12" spans="1:6" ht="24" x14ac:dyDescent="0.25">
      <c r="A12" s="122" t="s">
        <v>30</v>
      </c>
      <c r="B12" s="55" t="s">
        <v>364</v>
      </c>
      <c r="C12" s="55">
        <f t="shared" si="0"/>
        <v>1</v>
      </c>
      <c r="D12" s="123" t="s">
        <v>629</v>
      </c>
      <c r="E12" s="74">
        <f>COUNTIF(In_vitro!$B$2:$B$29,"*"&amp;D12&amp;"*")</f>
        <v>0</v>
      </c>
      <c r="F12" s="124" t="s">
        <v>630</v>
      </c>
    </row>
    <row r="13" spans="1:6" ht="72.599999999999994" customHeight="1" x14ac:dyDescent="0.25">
      <c r="A13" s="122" t="s">
        <v>40</v>
      </c>
      <c r="B13" s="55" t="s">
        <v>631</v>
      </c>
      <c r="C13" s="55">
        <f t="shared" si="0"/>
        <v>1</v>
      </c>
      <c r="D13" s="123" t="s">
        <v>632</v>
      </c>
      <c r="E13" s="74">
        <f>COUNTIF(In_vitro!$B$2:$B$29,"*"&amp;D13&amp;"*")</f>
        <v>1</v>
      </c>
      <c r="F13" s="124" t="s">
        <v>633</v>
      </c>
    </row>
    <row r="14" spans="1:6" ht="70.2" customHeight="1" x14ac:dyDescent="0.25">
      <c r="A14" s="122" t="s">
        <v>40</v>
      </c>
      <c r="B14" s="55" t="s">
        <v>631</v>
      </c>
      <c r="C14" s="55">
        <f t="shared" si="0"/>
        <v>1</v>
      </c>
      <c r="D14" s="123" t="s">
        <v>634</v>
      </c>
      <c r="E14" s="74">
        <f>COUNTIF(In_vitro!$B$2:$B$29,"*"&amp;D14&amp;"*")</f>
        <v>1</v>
      </c>
      <c r="F14" s="124" t="s">
        <v>633</v>
      </c>
    </row>
    <row r="15" spans="1:6" ht="24" x14ac:dyDescent="0.25">
      <c r="A15" s="122" t="s">
        <v>53</v>
      </c>
      <c r="B15" s="55" t="s">
        <v>374</v>
      </c>
      <c r="C15" s="55">
        <f t="shared" si="0"/>
        <v>1</v>
      </c>
      <c r="D15" s="76" t="s">
        <v>635</v>
      </c>
      <c r="E15" s="74">
        <f>COUNTIF(In_vitro!$B$2:$B$29,"*"&amp;D15&amp;"*")</f>
        <v>1</v>
      </c>
      <c r="F15" s="124" t="s">
        <v>636</v>
      </c>
    </row>
    <row r="16" spans="1:6" ht="24" x14ac:dyDescent="0.25">
      <c r="A16" s="122" t="s">
        <v>53</v>
      </c>
      <c r="B16" s="55" t="s">
        <v>374</v>
      </c>
      <c r="C16" s="55">
        <f t="shared" si="0"/>
        <v>1</v>
      </c>
      <c r="D16" s="76" t="s">
        <v>637</v>
      </c>
      <c r="E16" s="74">
        <f>COUNTIF(In_vitro!$B$2:$B$29,"*"&amp;D16&amp;"*")</f>
        <v>0</v>
      </c>
      <c r="F16" s="124" t="s">
        <v>638</v>
      </c>
    </row>
    <row r="17" spans="1:6" ht="24" x14ac:dyDescent="0.25">
      <c r="A17" s="122" t="s">
        <v>53</v>
      </c>
      <c r="B17" s="55" t="s">
        <v>374</v>
      </c>
      <c r="C17" s="55">
        <f t="shared" si="0"/>
        <v>1</v>
      </c>
      <c r="D17" s="76" t="s">
        <v>639</v>
      </c>
      <c r="E17" s="74">
        <f>COUNTIF(In_vitro!$B$2:$B$29,"*"&amp;D17&amp;"*")</f>
        <v>0</v>
      </c>
      <c r="F17" s="124" t="s">
        <v>640</v>
      </c>
    </row>
    <row r="18" spans="1:6" ht="24" x14ac:dyDescent="0.25">
      <c r="A18" s="122" t="s">
        <v>53</v>
      </c>
      <c r="B18" s="55" t="s">
        <v>374</v>
      </c>
      <c r="C18" s="55">
        <f t="shared" si="0"/>
        <v>1</v>
      </c>
      <c r="D18" s="76" t="s">
        <v>641</v>
      </c>
      <c r="E18" s="74">
        <f>COUNTIF(In_vitro!$B$2:$B$29,"*"&amp;D18&amp;"*")</f>
        <v>0</v>
      </c>
      <c r="F18" s="124" t="s">
        <v>640</v>
      </c>
    </row>
    <row r="19" spans="1:6" ht="24" x14ac:dyDescent="0.25">
      <c r="A19" s="122" t="s">
        <v>53</v>
      </c>
      <c r="B19" s="55" t="s">
        <v>374</v>
      </c>
      <c r="C19" s="55">
        <f t="shared" si="0"/>
        <v>1</v>
      </c>
      <c r="D19" s="76" t="s">
        <v>642</v>
      </c>
      <c r="E19" s="74">
        <f>COUNTIF(In_vitro!$B$2:$B$29,"*"&amp;D19&amp;"*")</f>
        <v>0</v>
      </c>
      <c r="F19" s="124" t="s">
        <v>640</v>
      </c>
    </row>
    <row r="20" spans="1:6" ht="24" x14ac:dyDescent="0.25">
      <c r="A20" s="122" t="s">
        <v>53</v>
      </c>
      <c r="B20" s="55" t="s">
        <v>374</v>
      </c>
      <c r="C20" s="55">
        <f t="shared" si="0"/>
        <v>1</v>
      </c>
      <c r="D20" s="76" t="s">
        <v>643</v>
      </c>
      <c r="E20" s="74">
        <f>COUNTIF(In_vitro!$B$2:$B$29,"*"&amp;D20&amp;"*")</f>
        <v>0</v>
      </c>
      <c r="F20" s="124" t="s">
        <v>644</v>
      </c>
    </row>
    <row r="21" spans="1:6" ht="24" x14ac:dyDescent="0.25">
      <c r="A21" s="122" t="s">
        <v>53</v>
      </c>
      <c r="B21" s="55" t="s">
        <v>374</v>
      </c>
      <c r="C21" s="55">
        <f t="shared" si="0"/>
        <v>1</v>
      </c>
      <c r="D21" s="76" t="s">
        <v>645</v>
      </c>
      <c r="E21" s="74">
        <f>COUNTIF(In_vitro!$B$2:$B$29,"*"&amp;D21&amp;"*")</f>
        <v>0</v>
      </c>
      <c r="F21" s="124" t="s">
        <v>646</v>
      </c>
    </row>
    <row r="22" spans="1:6" ht="24" x14ac:dyDescent="0.25">
      <c r="A22" s="122" t="s">
        <v>53</v>
      </c>
      <c r="B22" s="55" t="s">
        <v>374</v>
      </c>
      <c r="C22" s="55">
        <f t="shared" si="0"/>
        <v>1</v>
      </c>
      <c r="D22" s="76" t="s">
        <v>647</v>
      </c>
      <c r="E22" s="74">
        <f>COUNTIF(In_vitro!$B$2:$B$29,"*"&amp;D22&amp;"*")</f>
        <v>0</v>
      </c>
      <c r="F22" s="124" t="s">
        <v>646</v>
      </c>
    </row>
    <row r="23" spans="1:6" ht="24" x14ac:dyDescent="0.25">
      <c r="A23" s="122" t="s">
        <v>53</v>
      </c>
      <c r="B23" s="55" t="s">
        <v>374</v>
      </c>
      <c r="C23" s="55">
        <f t="shared" si="0"/>
        <v>1</v>
      </c>
      <c r="D23" s="76" t="s">
        <v>648</v>
      </c>
      <c r="E23" s="74">
        <f>COUNTIF(In_vitro!$B$2:$B$29,"*"&amp;D23&amp;"*")</f>
        <v>0</v>
      </c>
      <c r="F23" s="124" t="s">
        <v>646</v>
      </c>
    </row>
    <row r="24" spans="1:6" ht="24" x14ac:dyDescent="0.25">
      <c r="A24" s="122" t="s">
        <v>53</v>
      </c>
      <c r="B24" s="55" t="s">
        <v>374</v>
      </c>
      <c r="C24" s="55">
        <f t="shared" si="0"/>
        <v>1</v>
      </c>
      <c r="D24" s="125" t="s">
        <v>649</v>
      </c>
      <c r="E24" s="74">
        <f>COUNTIF(In_vitro!$B$2:$B$29,"*"&amp;D24&amp;"*")</f>
        <v>0</v>
      </c>
      <c r="F24" s="124" t="s">
        <v>650</v>
      </c>
    </row>
    <row r="25" spans="1:6" ht="28.8" x14ac:dyDescent="0.3">
      <c r="A25" s="122" t="s">
        <v>62</v>
      </c>
      <c r="B25" s="48" t="s">
        <v>378</v>
      </c>
      <c r="C25" s="55"/>
      <c r="D25" s="125" t="s">
        <v>635</v>
      </c>
      <c r="E25" s="74">
        <f>COUNTIF(In_vitro!$B$2:$B$29,"*"&amp;D25&amp;"*")</f>
        <v>1</v>
      </c>
    </row>
    <row r="26" spans="1:6" ht="28.8" x14ac:dyDescent="0.3">
      <c r="A26" s="122" t="s">
        <v>62</v>
      </c>
      <c r="B26" s="48" t="s">
        <v>378</v>
      </c>
      <c r="C26" s="55"/>
      <c r="D26" s="125" t="s">
        <v>651</v>
      </c>
      <c r="E26" s="74">
        <f>COUNTIF(In_vitro!$B$2:$B$29,"*"&amp;D26&amp;"*")</f>
        <v>1</v>
      </c>
    </row>
    <row r="27" spans="1:6" ht="28.8" x14ac:dyDescent="0.3">
      <c r="A27" s="122" t="s">
        <v>62</v>
      </c>
      <c r="B27" s="48" t="s">
        <v>378</v>
      </c>
      <c r="C27" s="55"/>
      <c r="D27" s="125" t="s">
        <v>652</v>
      </c>
      <c r="E27" s="74">
        <f>COUNTIF(In_vitro!$B$2:$B$29,"*"&amp;D27&amp;"*")</f>
        <v>1</v>
      </c>
    </row>
    <row r="28" spans="1:6" ht="28.8" x14ac:dyDescent="0.3">
      <c r="A28" s="122" t="s">
        <v>62</v>
      </c>
      <c r="B28" s="48" t="s">
        <v>378</v>
      </c>
      <c r="C28" s="55"/>
      <c r="D28" s="125" t="s">
        <v>653</v>
      </c>
      <c r="E28" s="74">
        <f>COUNTIF(In_vitro!$B$2:$B$29,"*"&amp;D28&amp;"*")</f>
        <v>1</v>
      </c>
    </row>
    <row r="29" spans="1:6" ht="28.8" x14ac:dyDescent="0.3">
      <c r="A29" s="122" t="s">
        <v>62</v>
      </c>
      <c r="B29" s="48" t="s">
        <v>381</v>
      </c>
      <c r="C29" s="55"/>
      <c r="D29" s="125" t="s">
        <v>635</v>
      </c>
      <c r="E29" s="74">
        <f>COUNTIF(In_vitro!$B$2:$B$29,"*"&amp;D29&amp;"*")</f>
        <v>1</v>
      </c>
    </row>
    <row r="30" spans="1:6" ht="28.8" x14ac:dyDescent="0.3">
      <c r="A30" s="122" t="s">
        <v>62</v>
      </c>
      <c r="B30" s="48" t="s">
        <v>381</v>
      </c>
      <c r="C30" s="55"/>
      <c r="D30" s="125" t="s">
        <v>653</v>
      </c>
      <c r="E30" s="74">
        <f>COUNTIF(In_vitro!$B$2:$B$29,"*"&amp;D30&amp;"*")</f>
        <v>1</v>
      </c>
    </row>
    <row r="31" spans="1:6" ht="14.4" x14ac:dyDescent="0.3">
      <c r="A31" s="122" t="s">
        <v>62</v>
      </c>
      <c r="B31" s="48" t="s">
        <v>384</v>
      </c>
      <c r="C31" s="55"/>
      <c r="D31" s="125" t="s">
        <v>386</v>
      </c>
      <c r="E31" s="74">
        <f>COUNTIF(In_vitro!$B$2:$B$29,"*"&amp;D31&amp;"*")</f>
        <v>1</v>
      </c>
    </row>
    <row r="32" spans="1:6" ht="14.4" x14ac:dyDescent="0.3">
      <c r="A32" s="122" t="s">
        <v>62</v>
      </c>
      <c r="B32" s="48" t="s">
        <v>387</v>
      </c>
      <c r="C32" s="55"/>
      <c r="D32" s="125" t="s">
        <v>654</v>
      </c>
      <c r="E32" s="74">
        <f>COUNTIF(In_vitro!$B$2:$B$29,"*"&amp;D32&amp;"*")</f>
        <v>0</v>
      </c>
    </row>
    <row r="33" spans="1:6" ht="14.4" x14ac:dyDescent="0.3">
      <c r="A33" s="122" t="s">
        <v>62</v>
      </c>
      <c r="B33" s="48" t="s">
        <v>387</v>
      </c>
      <c r="C33" s="55"/>
      <c r="D33" s="125" t="s">
        <v>655</v>
      </c>
      <c r="E33" s="74">
        <f>COUNTIF(In_vitro!$B$2:$B$29,"*"&amp;D33&amp;"*")</f>
        <v>0</v>
      </c>
    </row>
    <row r="34" spans="1:6" ht="14.4" x14ac:dyDescent="0.3">
      <c r="A34" s="247" t="s">
        <v>74</v>
      </c>
      <c r="B34" s="48" t="s">
        <v>393</v>
      </c>
      <c r="C34" s="78"/>
      <c r="D34" s="74" t="s">
        <v>395</v>
      </c>
      <c r="E34" s="74">
        <f>COUNTIF(In_vitro!$B$2:$B$29,"*"&amp;D34&amp;"*")</f>
        <v>1</v>
      </c>
    </row>
    <row r="35" spans="1:6" ht="28.8" x14ac:dyDescent="0.3">
      <c r="A35" s="247" t="s">
        <v>74</v>
      </c>
      <c r="B35" s="48" t="s">
        <v>396</v>
      </c>
      <c r="C35" s="78"/>
      <c r="D35" s="74" t="s">
        <v>397</v>
      </c>
      <c r="E35" s="74">
        <f>COUNTIF(In_vitro!$B$2:$B$29,"*"&amp;D35&amp;"*")</f>
        <v>0</v>
      </c>
    </row>
    <row r="36" spans="1:6" ht="14.4" x14ac:dyDescent="0.3">
      <c r="A36" s="247" t="s">
        <v>74</v>
      </c>
      <c r="B36" s="48" t="s">
        <v>398</v>
      </c>
      <c r="C36" s="55"/>
      <c r="D36" s="125" t="s">
        <v>399</v>
      </c>
      <c r="E36" s="74">
        <f>COUNTIF(In_vitro!$B$2:$B$29,"*"&amp;D36&amp;"*")</f>
        <v>1</v>
      </c>
    </row>
    <row r="37" spans="1:6" ht="28.8" x14ac:dyDescent="0.3">
      <c r="A37" s="247" t="s">
        <v>74</v>
      </c>
      <c r="B37" s="48" t="s">
        <v>400</v>
      </c>
      <c r="C37" s="55"/>
      <c r="D37" s="125" t="s">
        <v>401</v>
      </c>
      <c r="E37" s="74">
        <f>COUNTIF(In_vitro!$B$2:$B$29,"*"&amp;D37&amp;"*")</f>
        <v>1</v>
      </c>
    </row>
    <row r="38" spans="1:6" ht="14.4" x14ac:dyDescent="0.3">
      <c r="A38" s="247" t="s">
        <v>74</v>
      </c>
      <c r="B38" s="48" t="s">
        <v>402</v>
      </c>
      <c r="C38" s="55"/>
      <c r="D38" s="125" t="s">
        <v>656</v>
      </c>
      <c r="E38" s="74">
        <f>COUNTIF(In_vitro!$B$2:$B$29,"*"&amp;D38&amp;"*")</f>
        <v>1</v>
      </c>
    </row>
    <row r="39" spans="1:6" ht="14.4" x14ac:dyDescent="0.3">
      <c r="A39" s="247" t="s">
        <v>74</v>
      </c>
      <c r="B39" s="48" t="s">
        <v>402</v>
      </c>
      <c r="C39" s="55"/>
      <c r="D39" s="125" t="s">
        <v>657</v>
      </c>
      <c r="E39" s="74">
        <f>COUNTIF(In_vitro!$B$2:$B$29,"*"&amp;D39&amp;"*")</f>
        <v>1</v>
      </c>
    </row>
    <row r="40" spans="1:6" ht="36.6" x14ac:dyDescent="0.3">
      <c r="A40" s="126" t="s">
        <v>95</v>
      </c>
      <c r="B40" s="48" t="s">
        <v>431</v>
      </c>
      <c r="C40" s="55"/>
      <c r="D40" s="125" t="s">
        <v>432</v>
      </c>
      <c r="E40" s="74">
        <f>COUNTIF(In_vitro!$B$2:$B$29,"*"&amp;D40&amp;"*")</f>
        <v>1</v>
      </c>
      <c r="F40" s="124" t="s">
        <v>658</v>
      </c>
    </row>
    <row r="41" spans="1:6" ht="36.6" x14ac:dyDescent="0.3">
      <c r="A41" s="126" t="s">
        <v>95</v>
      </c>
      <c r="B41" s="48" t="s">
        <v>433</v>
      </c>
      <c r="C41" s="55"/>
      <c r="D41" s="125" t="s">
        <v>432</v>
      </c>
      <c r="E41" s="74">
        <f>COUNTIF(In_vitro!$B$2:$B$29,"*"&amp;D41&amp;"*")</f>
        <v>1</v>
      </c>
      <c r="F41" s="124" t="s">
        <v>659</v>
      </c>
    </row>
    <row r="42" spans="1:6" ht="36.6" x14ac:dyDescent="0.3">
      <c r="A42" s="126" t="s">
        <v>95</v>
      </c>
      <c r="B42" s="48" t="s">
        <v>434</v>
      </c>
      <c r="C42" s="55"/>
      <c r="D42" s="125" t="s">
        <v>432</v>
      </c>
      <c r="E42" s="74">
        <f>COUNTIF(In_vitro!$B$2:$B$29,"*"&amp;D42&amp;"*")</f>
        <v>1</v>
      </c>
      <c r="F42" s="124" t="s">
        <v>660</v>
      </c>
    </row>
    <row r="43" spans="1:6" ht="47.4" customHeight="1" x14ac:dyDescent="0.25">
      <c r="A43" s="126" t="s">
        <v>95</v>
      </c>
      <c r="B43" s="55" t="s">
        <v>410</v>
      </c>
      <c r="C43" s="55">
        <f>COUNTA(B43)</f>
        <v>1</v>
      </c>
      <c r="D43" s="125" t="s">
        <v>437</v>
      </c>
      <c r="E43" s="74">
        <f>COUNTIF(In_vitro!$B$2:$B$29,"*"&amp;D43&amp;"*")</f>
        <v>1</v>
      </c>
      <c r="F43" s="124" t="s">
        <v>661</v>
      </c>
    </row>
    <row r="44" spans="1:6" ht="24" x14ac:dyDescent="0.25">
      <c r="A44" s="126" t="s">
        <v>105</v>
      </c>
      <c r="B44" s="55" t="s">
        <v>449</v>
      </c>
      <c r="C44" s="55">
        <f>COUNTA(B44)</f>
        <v>1</v>
      </c>
      <c r="D44" s="125" t="s">
        <v>452</v>
      </c>
      <c r="E44" s="74">
        <f>COUNTIF(In_vitro!$B$2:$B$29,"*"&amp;D44&amp;"*")</f>
        <v>0</v>
      </c>
      <c r="F44" s="124" t="s">
        <v>662</v>
      </c>
    </row>
    <row r="45" spans="1:6" ht="24" x14ac:dyDescent="0.25">
      <c r="A45" s="126" t="s">
        <v>105</v>
      </c>
      <c r="B45" s="55" t="s">
        <v>458</v>
      </c>
      <c r="C45" s="55">
        <f>COUNTA(B45)</f>
        <v>1</v>
      </c>
      <c r="D45" s="125" t="s">
        <v>461</v>
      </c>
      <c r="E45" s="74">
        <f>COUNTIF(In_vitro!$B$2:$B$29,"*"&amp;D45&amp;"*")</f>
        <v>0</v>
      </c>
      <c r="F45" s="124" t="s">
        <v>663</v>
      </c>
    </row>
    <row r="46" spans="1:6" ht="24" x14ac:dyDescent="0.25">
      <c r="A46" s="126" t="s">
        <v>105</v>
      </c>
      <c r="B46" s="55" t="s">
        <v>440</v>
      </c>
      <c r="C46" s="55">
        <f>COUNTA(B46)</f>
        <v>1</v>
      </c>
      <c r="D46" s="125" t="s">
        <v>443</v>
      </c>
      <c r="E46" s="74">
        <f>COUNTIF(In_vitro!$B$2:$B$29,"*"&amp;D46&amp;"*")</f>
        <v>0</v>
      </c>
      <c r="F46" s="124" t="s">
        <v>664</v>
      </c>
    </row>
    <row r="47" spans="1:6" ht="24" x14ac:dyDescent="0.25">
      <c r="A47" s="126" t="s">
        <v>105</v>
      </c>
      <c r="B47" s="55" t="s">
        <v>358</v>
      </c>
      <c r="C47" s="55">
        <f>COUNTA(B47)</f>
        <v>1</v>
      </c>
      <c r="D47" s="125" t="s">
        <v>445</v>
      </c>
      <c r="E47" s="74">
        <f>COUNTIF(In_vitro!$B$2:$B$29,"*"&amp;D47&amp;"*")</f>
        <v>0</v>
      </c>
      <c r="F47" s="124" t="s">
        <v>665</v>
      </c>
    </row>
    <row r="48" spans="1:6" ht="24" x14ac:dyDescent="0.25">
      <c r="A48" s="122" t="s">
        <v>980</v>
      </c>
      <c r="B48" s="55" t="s">
        <v>468</v>
      </c>
      <c r="C48" s="55"/>
      <c r="D48" s="125" t="s">
        <v>666</v>
      </c>
      <c r="E48" s="74">
        <f>COUNTIF(In_vitro!$B$2:$B$29,"*"&amp;D48&amp;"*")</f>
        <v>0</v>
      </c>
      <c r="F48" s="124" t="s">
        <v>667</v>
      </c>
    </row>
    <row r="49" spans="1:6" ht="24" x14ac:dyDescent="0.25">
      <c r="A49" s="122" t="s">
        <v>980</v>
      </c>
      <c r="B49" s="55" t="s">
        <v>468</v>
      </c>
      <c r="C49" s="55">
        <f>COUNTA(B49)</f>
        <v>1</v>
      </c>
      <c r="D49" s="125" t="s">
        <v>668</v>
      </c>
      <c r="E49" s="74">
        <f>COUNTIF(In_vitro!$B$2:$B$29,"*"&amp;D49&amp;"*")</f>
        <v>0</v>
      </c>
      <c r="F49" s="124" t="s">
        <v>669</v>
      </c>
    </row>
    <row r="50" spans="1:6" ht="24" x14ac:dyDescent="0.25">
      <c r="A50" s="122" t="s">
        <v>980</v>
      </c>
      <c r="B50" s="55" t="s">
        <v>468</v>
      </c>
      <c r="C50" s="55"/>
      <c r="D50" s="125" t="s">
        <v>670</v>
      </c>
      <c r="E50" s="74">
        <f>COUNTIF(In_vitro!$B$2:$B$29,"*"&amp;D50&amp;"*")</f>
        <v>0</v>
      </c>
      <c r="F50" s="124" t="s">
        <v>671</v>
      </c>
    </row>
    <row r="51" spans="1:6" ht="24" x14ac:dyDescent="0.25">
      <c r="A51" s="122" t="s">
        <v>980</v>
      </c>
      <c r="B51" s="55" t="s">
        <v>468</v>
      </c>
      <c r="C51" s="55">
        <f>COUNTA(B51)</f>
        <v>1</v>
      </c>
      <c r="D51" s="125" t="s">
        <v>672</v>
      </c>
      <c r="E51" s="74">
        <f>COUNTIF(In_vitro!$B$2:$B$29,"*"&amp;D51&amp;"*")</f>
        <v>0</v>
      </c>
      <c r="F51" s="124" t="s">
        <v>673</v>
      </c>
    </row>
    <row r="52" spans="1:6" ht="30" customHeight="1" x14ac:dyDescent="0.25">
      <c r="A52" s="122" t="s">
        <v>982</v>
      </c>
      <c r="B52" s="55" t="s">
        <v>483</v>
      </c>
      <c r="C52" s="55"/>
      <c r="D52" s="125" t="s">
        <v>674</v>
      </c>
      <c r="E52" s="74"/>
      <c r="F52" s="124" t="s">
        <v>675</v>
      </c>
    </row>
    <row r="53" spans="1:6" ht="63.6" customHeight="1" x14ac:dyDescent="0.25">
      <c r="A53" s="122" t="s">
        <v>982</v>
      </c>
      <c r="B53" s="55" t="s">
        <v>483</v>
      </c>
      <c r="C53" s="55">
        <f t="shared" ref="C53:C73" si="1">COUNTA(B53)</f>
        <v>1</v>
      </c>
      <c r="D53" s="125" t="s">
        <v>676</v>
      </c>
      <c r="E53" s="74">
        <f>COUNTIF(In_vitro!$B$2:$B$29,"*"&amp;D53&amp;"*")</f>
        <v>1</v>
      </c>
      <c r="F53" s="124" t="s">
        <v>646</v>
      </c>
    </row>
    <row r="54" spans="1:6" ht="24" x14ac:dyDescent="0.25">
      <c r="A54" s="126" t="s">
        <v>151</v>
      </c>
      <c r="B54" s="55" t="s">
        <v>677</v>
      </c>
      <c r="C54" s="55">
        <f t="shared" si="1"/>
        <v>1</v>
      </c>
      <c r="D54" s="125" t="s">
        <v>491</v>
      </c>
      <c r="E54" s="74">
        <f>COUNTIF(In_vitro!$B$2:$B$29,"*"&amp;D54&amp;"*")</f>
        <v>0</v>
      </c>
      <c r="F54" s="124" t="s">
        <v>678</v>
      </c>
    </row>
    <row r="55" spans="1:6" ht="24" x14ac:dyDescent="0.25">
      <c r="A55" s="126" t="s">
        <v>151</v>
      </c>
      <c r="B55" s="55" t="s">
        <v>679</v>
      </c>
      <c r="C55" s="55">
        <f t="shared" si="1"/>
        <v>1</v>
      </c>
      <c r="D55" s="125" t="s">
        <v>495</v>
      </c>
      <c r="E55" s="74">
        <f>COUNTIF(In_vitro!$B$2:$B$29,"*"&amp;D55&amp;"*")</f>
        <v>0</v>
      </c>
      <c r="F55" s="124" t="s">
        <v>680</v>
      </c>
    </row>
    <row r="56" spans="1:6" ht="48.6" customHeight="1" x14ac:dyDescent="0.25">
      <c r="A56" s="122" t="s">
        <v>983</v>
      </c>
      <c r="B56" s="55" t="s">
        <v>497</v>
      </c>
      <c r="C56" s="55">
        <f t="shared" si="1"/>
        <v>1</v>
      </c>
      <c r="D56" s="125" t="s">
        <v>681</v>
      </c>
      <c r="E56" s="74">
        <f>COUNTIF(In_vitro!$B$2:$B$29,"*"&amp;D56&amp;"*")</f>
        <v>0</v>
      </c>
      <c r="F56" s="124" t="s">
        <v>682</v>
      </c>
    </row>
    <row r="57" spans="1:6" ht="58.2" customHeight="1" x14ac:dyDescent="0.25">
      <c r="A57" s="122" t="s">
        <v>983</v>
      </c>
      <c r="B57" s="55" t="s">
        <v>497</v>
      </c>
      <c r="C57" s="55">
        <f t="shared" si="1"/>
        <v>1</v>
      </c>
      <c r="D57" s="125" t="s">
        <v>683</v>
      </c>
      <c r="E57" s="74">
        <f>COUNTIF(In_vitro!$B$2:$B$29,"*"&amp;D57&amp;"*")</f>
        <v>1</v>
      </c>
      <c r="F57" s="124" t="s">
        <v>684</v>
      </c>
    </row>
    <row r="58" spans="1:6" ht="75" customHeight="1" x14ac:dyDescent="0.25">
      <c r="A58" s="122" t="s">
        <v>983</v>
      </c>
      <c r="B58" s="55" t="s">
        <v>497</v>
      </c>
      <c r="C58" s="55">
        <f t="shared" si="1"/>
        <v>1</v>
      </c>
      <c r="D58" s="125" t="s">
        <v>685</v>
      </c>
      <c r="E58" s="74">
        <f>COUNTIF(In_vitro!$B$2:$B$29,"*"&amp;D58&amp;"*")</f>
        <v>1</v>
      </c>
      <c r="F58" s="124" t="s">
        <v>686</v>
      </c>
    </row>
    <row r="59" spans="1:6" ht="90" customHeight="1" x14ac:dyDescent="0.25">
      <c r="A59" s="122" t="s">
        <v>169</v>
      </c>
      <c r="B59" s="55" t="s">
        <v>499</v>
      </c>
      <c r="C59" s="55">
        <f t="shared" si="1"/>
        <v>1</v>
      </c>
      <c r="D59" s="125" t="s">
        <v>687</v>
      </c>
      <c r="E59" s="74">
        <f>COUNTIF(In_vitro!$B$2:$B$29,"*"&amp;D59&amp;"*")</f>
        <v>1</v>
      </c>
      <c r="F59" s="124" t="s">
        <v>688</v>
      </c>
    </row>
    <row r="60" spans="1:6" ht="73.2" customHeight="1" x14ac:dyDescent="0.25">
      <c r="A60" s="122" t="s">
        <v>169</v>
      </c>
      <c r="B60" s="55" t="s">
        <v>499</v>
      </c>
      <c r="C60" s="55">
        <f t="shared" si="1"/>
        <v>1</v>
      </c>
      <c r="D60" s="125" t="s">
        <v>689</v>
      </c>
      <c r="E60" s="74">
        <f>COUNTIF(In_vitro!$B$2:$B$29,"*"&amp;D60&amp;"*")</f>
        <v>0</v>
      </c>
      <c r="F60" s="124" t="s">
        <v>690</v>
      </c>
    </row>
    <row r="61" spans="1:6" ht="64.2" customHeight="1" x14ac:dyDescent="0.25">
      <c r="A61" s="122" t="s">
        <v>169</v>
      </c>
      <c r="B61" s="55" t="s">
        <v>499</v>
      </c>
      <c r="C61" s="55">
        <f t="shared" si="1"/>
        <v>1</v>
      </c>
      <c r="D61" s="125" t="s">
        <v>691</v>
      </c>
      <c r="E61" s="74">
        <f>COUNTIF(In_vitro!$B$2:$B$29,"*"&amp;D61&amp;"*")</f>
        <v>1</v>
      </c>
      <c r="F61" s="124" t="s">
        <v>692</v>
      </c>
    </row>
    <row r="62" spans="1:6" ht="78.599999999999994" customHeight="1" x14ac:dyDescent="0.25">
      <c r="A62" s="122" t="s">
        <v>169</v>
      </c>
      <c r="B62" s="55" t="s">
        <v>499</v>
      </c>
      <c r="C62" s="55">
        <f t="shared" si="1"/>
        <v>1</v>
      </c>
      <c r="D62" s="125" t="s">
        <v>693</v>
      </c>
      <c r="E62" s="74">
        <f>COUNTIF(In_vitro!$B$2:$B$29,"*"&amp;D62&amp;"*")</f>
        <v>1</v>
      </c>
      <c r="F62" s="124" t="s">
        <v>694</v>
      </c>
    </row>
    <row r="63" spans="1:6" ht="71.400000000000006" customHeight="1" x14ac:dyDescent="0.25">
      <c r="A63" s="122" t="s">
        <v>169</v>
      </c>
      <c r="B63" s="55" t="s">
        <v>499</v>
      </c>
      <c r="C63" s="55">
        <f t="shared" si="1"/>
        <v>1</v>
      </c>
      <c r="D63" s="125" t="s">
        <v>695</v>
      </c>
      <c r="E63" s="74">
        <f>COUNTIF(In_vitro!$B$2:$B$29,"*"&amp;D63&amp;"*")</f>
        <v>1</v>
      </c>
      <c r="F63" s="124" t="s">
        <v>696</v>
      </c>
    </row>
    <row r="64" spans="1:6" ht="39.6" customHeight="1" x14ac:dyDescent="0.25">
      <c r="A64" s="122" t="s">
        <v>179</v>
      </c>
      <c r="B64" s="55" t="s">
        <v>506</v>
      </c>
      <c r="C64" s="55">
        <f t="shared" si="1"/>
        <v>1</v>
      </c>
      <c r="D64" s="125" t="s">
        <v>185</v>
      </c>
      <c r="E64" s="74">
        <f>COUNTIF(In_vitro!$B$2:$B$29,"*"&amp;D64&amp;"*")</f>
        <v>1</v>
      </c>
      <c r="F64" s="124" t="s">
        <v>697</v>
      </c>
    </row>
    <row r="65" spans="1:6" ht="24" x14ac:dyDescent="0.25">
      <c r="A65" s="243" t="s">
        <v>190</v>
      </c>
      <c r="B65" s="55" t="s">
        <v>510</v>
      </c>
      <c r="C65" s="55">
        <f t="shared" si="1"/>
        <v>1</v>
      </c>
      <c r="D65" s="125" t="s">
        <v>138</v>
      </c>
      <c r="E65" s="74">
        <f>COUNTIF(In_vitro!$B$2:$B$29,"*"&amp;D65&amp;"*")</f>
        <v>1</v>
      </c>
      <c r="F65" s="127" t="s">
        <v>698</v>
      </c>
    </row>
    <row r="66" spans="1:6" ht="24" x14ac:dyDescent="0.25">
      <c r="A66" s="243" t="s">
        <v>190</v>
      </c>
      <c r="B66" s="55" t="s">
        <v>510</v>
      </c>
      <c r="C66" s="55">
        <f t="shared" si="1"/>
        <v>1</v>
      </c>
      <c r="D66" s="125" t="s">
        <v>699</v>
      </c>
      <c r="E66" s="74">
        <f>COUNTIF(In_vitro!$B$2:$B$29,"*"&amp;D66&amp;"*")</f>
        <v>0</v>
      </c>
      <c r="F66" s="124" t="s">
        <v>700</v>
      </c>
    </row>
    <row r="67" spans="1:6" ht="24" x14ac:dyDescent="0.25">
      <c r="A67" s="243" t="s">
        <v>190</v>
      </c>
      <c r="B67" s="55" t="s">
        <v>510</v>
      </c>
      <c r="C67" s="55">
        <f t="shared" si="1"/>
        <v>1</v>
      </c>
      <c r="D67" s="76" t="s">
        <v>701</v>
      </c>
      <c r="E67" s="74">
        <f>COUNTIF(In_vitro!$B$2:$B$29,"*"&amp;D67&amp;"*")</f>
        <v>0</v>
      </c>
      <c r="F67" s="124" t="s">
        <v>702</v>
      </c>
    </row>
    <row r="68" spans="1:6" ht="24" x14ac:dyDescent="0.25">
      <c r="A68" s="243" t="s">
        <v>190</v>
      </c>
      <c r="B68" s="55" t="s">
        <v>410</v>
      </c>
      <c r="C68" s="55">
        <f t="shared" si="1"/>
        <v>1</v>
      </c>
      <c r="D68" s="125" t="s">
        <v>138</v>
      </c>
      <c r="E68" s="74">
        <f>COUNTIF(In_vitro!$B$2:$B$29,"*"&amp;D68&amp;"*")</f>
        <v>1</v>
      </c>
      <c r="F68" s="124" t="s">
        <v>703</v>
      </c>
    </row>
    <row r="69" spans="1:6" ht="24" x14ac:dyDescent="0.25">
      <c r="A69" s="243" t="s">
        <v>190</v>
      </c>
      <c r="B69" s="55" t="s">
        <v>410</v>
      </c>
      <c r="C69" s="55">
        <f t="shared" si="1"/>
        <v>1</v>
      </c>
      <c r="D69" s="125" t="s">
        <v>699</v>
      </c>
      <c r="E69" s="74">
        <f>COUNTIF(In_vitro!$B$2:$B$29,"*"&amp;D69&amp;"*")</f>
        <v>0</v>
      </c>
      <c r="F69" s="124" t="s">
        <v>704</v>
      </c>
    </row>
    <row r="70" spans="1:6" ht="23.4" x14ac:dyDescent="0.25">
      <c r="A70" s="243" t="s">
        <v>190</v>
      </c>
      <c r="B70" s="55" t="s">
        <v>410</v>
      </c>
      <c r="C70" s="55">
        <f t="shared" si="1"/>
        <v>1</v>
      </c>
      <c r="D70" s="76" t="s">
        <v>701</v>
      </c>
      <c r="E70" s="74">
        <f>COUNTIF(In_vitro!$B$2:$B$29,"*"&amp;D70&amp;"*")</f>
        <v>0</v>
      </c>
      <c r="F70" s="128" t="s">
        <v>705</v>
      </c>
    </row>
    <row r="71" spans="1:6" ht="24" x14ac:dyDescent="0.25">
      <c r="A71" s="122" t="s">
        <v>984</v>
      </c>
      <c r="B71" s="55" t="s">
        <v>519</v>
      </c>
      <c r="C71" s="55">
        <f t="shared" si="1"/>
        <v>1</v>
      </c>
      <c r="D71" s="129" t="s">
        <v>706</v>
      </c>
      <c r="E71" s="74">
        <f>COUNTIF(In_vitro!$B$2:$B$29,"*"&amp;D71&amp;"*")</f>
        <v>1</v>
      </c>
      <c r="F71" s="124" t="s">
        <v>707</v>
      </c>
    </row>
    <row r="72" spans="1:6" ht="24" x14ac:dyDescent="0.25">
      <c r="A72" s="122" t="s">
        <v>984</v>
      </c>
      <c r="B72" s="55" t="s">
        <v>519</v>
      </c>
      <c r="C72" s="55">
        <f t="shared" si="1"/>
        <v>1</v>
      </c>
      <c r="D72" s="130" t="s">
        <v>708</v>
      </c>
      <c r="E72" s="74">
        <f>COUNTIF(In_vitro!$B$2:$B$29,"*"&amp;D72&amp;"*")</f>
        <v>0</v>
      </c>
      <c r="F72" s="124" t="s">
        <v>709</v>
      </c>
    </row>
    <row r="73" spans="1:6" ht="24" x14ac:dyDescent="0.25">
      <c r="A73" s="122" t="s">
        <v>984</v>
      </c>
      <c r="B73" s="55" t="s">
        <v>519</v>
      </c>
      <c r="C73" s="55">
        <f t="shared" si="1"/>
        <v>1</v>
      </c>
      <c r="D73" s="125" t="s">
        <v>648</v>
      </c>
      <c r="E73" s="74">
        <f>COUNTIF(In_vitro!$B$2:$B$29,"*"&amp;D73&amp;"*")</f>
        <v>0</v>
      </c>
      <c r="F73" s="124" t="s">
        <v>710</v>
      </c>
    </row>
    <row r="74" spans="1:6" ht="24" x14ac:dyDescent="0.25">
      <c r="A74" s="122" t="s">
        <v>984</v>
      </c>
      <c r="B74" s="55" t="s">
        <v>519</v>
      </c>
      <c r="C74" s="55"/>
      <c r="D74" s="125" t="s">
        <v>711</v>
      </c>
      <c r="E74" s="74">
        <f>COUNTIF(In_vitro!$B$2:$B$29,"*"&amp;D74&amp;"*")</f>
        <v>0</v>
      </c>
      <c r="F74" s="124" t="s">
        <v>712</v>
      </c>
    </row>
    <row r="75" spans="1:6" ht="24" x14ac:dyDescent="0.25">
      <c r="A75" s="122" t="s">
        <v>984</v>
      </c>
      <c r="B75" s="55" t="s">
        <v>519</v>
      </c>
      <c r="C75" s="55">
        <f t="shared" ref="C75:C103" si="2">COUNTA(B75)</f>
        <v>1</v>
      </c>
      <c r="D75" s="125" t="s">
        <v>713</v>
      </c>
      <c r="E75" s="74">
        <f>COUNTIF(In_vitro!$B$2:$B$29,"*"&amp;D75&amp;"*")</f>
        <v>0</v>
      </c>
      <c r="F75" s="124" t="s">
        <v>714</v>
      </c>
    </row>
    <row r="76" spans="1:6" ht="24" x14ac:dyDescent="0.25">
      <c r="A76" s="244" t="s">
        <v>985</v>
      </c>
      <c r="B76" s="55" t="s">
        <v>525</v>
      </c>
      <c r="C76" s="55">
        <f t="shared" si="2"/>
        <v>1</v>
      </c>
      <c r="D76" s="125" t="s">
        <v>715</v>
      </c>
      <c r="E76" s="74">
        <f>COUNTIF(In_vitro!$B$2:$B$29,"*"&amp;D76&amp;"*")</f>
        <v>0</v>
      </c>
      <c r="F76" s="124" t="s">
        <v>716</v>
      </c>
    </row>
    <row r="77" spans="1:6" ht="24" x14ac:dyDescent="0.25">
      <c r="A77" s="244" t="s">
        <v>985</v>
      </c>
      <c r="B77" s="55" t="s">
        <v>525</v>
      </c>
      <c r="C77" s="55">
        <f t="shared" si="2"/>
        <v>1</v>
      </c>
      <c r="D77" s="125" t="s">
        <v>717</v>
      </c>
      <c r="E77" s="74">
        <f>COUNTIF(In_vitro!$B$2:$B$29,"*"&amp;D77&amp;"*")</f>
        <v>0</v>
      </c>
      <c r="F77" s="124" t="s">
        <v>718</v>
      </c>
    </row>
    <row r="78" spans="1:6" ht="48" x14ac:dyDescent="0.25">
      <c r="A78" s="245" t="s">
        <v>986</v>
      </c>
      <c r="B78" s="55" t="s">
        <v>529</v>
      </c>
      <c r="C78" s="55">
        <f t="shared" si="2"/>
        <v>1</v>
      </c>
      <c r="D78" s="125" t="s">
        <v>719</v>
      </c>
      <c r="E78" s="74">
        <f>COUNTIF(In_vitro!$B$2:$B$29,"*"&amp;D78&amp;"*")</f>
        <v>0</v>
      </c>
      <c r="F78" s="124" t="s">
        <v>720</v>
      </c>
    </row>
    <row r="79" spans="1:6" ht="48" x14ac:dyDescent="0.25">
      <c r="A79" s="245" t="s">
        <v>986</v>
      </c>
      <c r="B79" s="55" t="s">
        <v>529</v>
      </c>
      <c r="C79" s="55">
        <f t="shared" si="2"/>
        <v>1</v>
      </c>
      <c r="D79" s="125" t="s">
        <v>721</v>
      </c>
      <c r="E79" s="74">
        <f>COUNTIF(In_vitro!$B$2:$B$29,"*"&amp;D79&amp;"*")</f>
        <v>0</v>
      </c>
      <c r="F79" s="124" t="s">
        <v>722</v>
      </c>
    </row>
    <row r="80" spans="1:6" ht="73.95" customHeight="1" x14ac:dyDescent="0.25">
      <c r="A80" s="131" t="s">
        <v>232</v>
      </c>
      <c r="B80" s="55" t="s">
        <v>410</v>
      </c>
      <c r="C80" s="55">
        <f t="shared" si="2"/>
        <v>1</v>
      </c>
      <c r="D80" s="125" t="s">
        <v>237</v>
      </c>
      <c r="E80" s="74">
        <f>COUNTIF(In_vitro!$B$2:$B$29,"*"&amp;D80&amp;"*")</f>
        <v>1</v>
      </c>
      <c r="F80" s="124" t="s">
        <v>723</v>
      </c>
    </row>
    <row r="81" spans="1:6" ht="27.6" customHeight="1" x14ac:dyDescent="0.25">
      <c r="A81" s="122" t="s">
        <v>242</v>
      </c>
      <c r="B81" s="79" t="s">
        <v>536</v>
      </c>
      <c r="C81" s="55">
        <f t="shared" si="2"/>
        <v>1</v>
      </c>
      <c r="D81" s="132" t="s">
        <v>537</v>
      </c>
      <c r="E81" s="74">
        <f>COUNTIF(In_vitro!$B$2:$B$29,"*"&amp;D81&amp;"*")</f>
        <v>0</v>
      </c>
    </row>
    <row r="82" spans="1:6" ht="27.6" customHeight="1" x14ac:dyDescent="0.25">
      <c r="A82" s="122" t="s">
        <v>242</v>
      </c>
      <c r="B82" s="79" t="s">
        <v>538</v>
      </c>
      <c r="C82" s="55">
        <f t="shared" si="2"/>
        <v>1</v>
      </c>
      <c r="D82" s="132" t="s">
        <v>539</v>
      </c>
      <c r="E82" s="74">
        <f>COUNTIF(In_vitro!$B$2:$B$29,"*"&amp;D82&amp;"*")</f>
        <v>0</v>
      </c>
    </row>
    <row r="83" spans="1:6" ht="27.6" customHeight="1" x14ac:dyDescent="0.25">
      <c r="A83" s="122" t="s">
        <v>242</v>
      </c>
      <c r="B83" s="79" t="s">
        <v>540</v>
      </c>
      <c r="C83" s="55">
        <f t="shared" si="2"/>
        <v>1</v>
      </c>
      <c r="D83" s="132" t="s">
        <v>541</v>
      </c>
      <c r="E83" s="74">
        <f>COUNTIF(In_vitro!$B$2:$B$29,"*"&amp;D83&amp;"*")</f>
        <v>0</v>
      </c>
    </row>
    <row r="84" spans="1:6" ht="27.6" customHeight="1" x14ac:dyDescent="0.25">
      <c r="A84" s="122" t="s">
        <v>242</v>
      </c>
      <c r="B84" s="79" t="s">
        <v>542</v>
      </c>
      <c r="C84" s="55">
        <f t="shared" si="2"/>
        <v>1</v>
      </c>
      <c r="D84" s="132" t="s">
        <v>543</v>
      </c>
      <c r="E84" s="74">
        <f>COUNTIF(In_vitro!$B$2:$B$29,"*"&amp;D84&amp;"*")</f>
        <v>0</v>
      </c>
    </row>
    <row r="85" spans="1:6" ht="27.6" customHeight="1" x14ac:dyDescent="0.25">
      <c r="A85" s="122" t="s">
        <v>242</v>
      </c>
      <c r="B85" s="79" t="s">
        <v>544</v>
      </c>
      <c r="C85" s="55">
        <f t="shared" si="2"/>
        <v>1</v>
      </c>
      <c r="D85" s="132" t="s">
        <v>724</v>
      </c>
      <c r="E85" s="74">
        <f>COUNTIF(In_vitro!$B$2:$B$29,"*"&amp;D85&amp;"*")</f>
        <v>0</v>
      </c>
    </row>
    <row r="86" spans="1:6" ht="27.6" customHeight="1" x14ac:dyDescent="0.25">
      <c r="A86" s="122" t="s">
        <v>242</v>
      </c>
      <c r="B86" s="79" t="s">
        <v>544</v>
      </c>
      <c r="C86" s="55">
        <f t="shared" si="2"/>
        <v>1</v>
      </c>
      <c r="D86" s="132" t="s">
        <v>725</v>
      </c>
      <c r="E86" s="74">
        <f>COUNTIF(In_vitro!$B$2:$B$29,"*"&amp;D86&amp;"*")</f>
        <v>0</v>
      </c>
    </row>
    <row r="87" spans="1:6" ht="27.6" customHeight="1" x14ac:dyDescent="0.25">
      <c r="A87" s="122" t="s">
        <v>242</v>
      </c>
      <c r="B87" s="79" t="s">
        <v>544</v>
      </c>
      <c r="C87" s="55">
        <f t="shared" si="2"/>
        <v>1</v>
      </c>
      <c r="D87" s="132" t="s">
        <v>726</v>
      </c>
      <c r="E87" s="74">
        <f>COUNTIF(In_vitro!$B$2:$B$29,"*"&amp;D87&amp;"*")</f>
        <v>0</v>
      </c>
    </row>
    <row r="88" spans="1:6" ht="27.6" customHeight="1" x14ac:dyDescent="0.25">
      <c r="A88" s="122" t="s">
        <v>242</v>
      </c>
      <c r="B88" s="79" t="s">
        <v>358</v>
      </c>
      <c r="C88" s="55">
        <f t="shared" si="2"/>
        <v>1</v>
      </c>
      <c r="D88" s="132" t="s">
        <v>727</v>
      </c>
      <c r="E88" s="74">
        <f>COUNTIF(In_vitro!$B$2:$B$29,"*"&amp;D88&amp;"*")</f>
        <v>0</v>
      </c>
    </row>
    <row r="89" spans="1:6" ht="27.6" customHeight="1" x14ac:dyDescent="0.25">
      <c r="A89" s="122" t="s">
        <v>242</v>
      </c>
      <c r="B89" s="79" t="s">
        <v>547</v>
      </c>
      <c r="C89" s="55">
        <f t="shared" si="2"/>
        <v>1</v>
      </c>
      <c r="D89" s="133" t="s">
        <v>548</v>
      </c>
      <c r="E89" s="74">
        <f>COUNTIF(In_vitro!$B$2:$B$29,"*"&amp;D89&amp;"*")</f>
        <v>0</v>
      </c>
    </row>
    <row r="90" spans="1:6" ht="27.6" customHeight="1" x14ac:dyDescent="0.25">
      <c r="A90" s="122" t="s">
        <v>242</v>
      </c>
      <c r="B90" s="79" t="s">
        <v>374</v>
      </c>
      <c r="C90" s="55">
        <f t="shared" si="2"/>
        <v>1</v>
      </c>
      <c r="D90" s="133" t="s">
        <v>549</v>
      </c>
      <c r="E90" s="74">
        <f>COUNTIF(In_vitro!$B$2:$B$29,"*"&amp;D90&amp;"*")</f>
        <v>0</v>
      </c>
    </row>
    <row r="91" spans="1:6" ht="27.6" customHeight="1" x14ac:dyDescent="0.25">
      <c r="A91" s="122" t="s">
        <v>242</v>
      </c>
      <c r="B91" s="79" t="s">
        <v>550</v>
      </c>
      <c r="C91" s="55">
        <f t="shared" si="2"/>
        <v>1</v>
      </c>
      <c r="D91" s="133" t="s">
        <v>551</v>
      </c>
      <c r="E91" s="74">
        <f>COUNTIF(In_vitro!$B$2:$B$29,"*"&amp;D91&amp;"*")</f>
        <v>0</v>
      </c>
    </row>
    <row r="92" spans="1:6" ht="27.6" customHeight="1" x14ac:dyDescent="0.25">
      <c r="A92" s="122" t="s">
        <v>242</v>
      </c>
      <c r="B92" s="79" t="s">
        <v>552</v>
      </c>
      <c r="C92" s="55">
        <f t="shared" si="2"/>
        <v>1</v>
      </c>
      <c r="D92" s="125" t="s">
        <v>728</v>
      </c>
      <c r="E92" s="74">
        <f>COUNTIF(In_vitro!$B$2:$B$29,"*"&amp;D92&amp;"*")</f>
        <v>0</v>
      </c>
    </row>
    <row r="93" spans="1:6" ht="77.400000000000006" customHeight="1" x14ac:dyDescent="0.25">
      <c r="A93" s="246" t="s">
        <v>992</v>
      </c>
      <c r="B93" s="55" t="s">
        <v>410</v>
      </c>
      <c r="C93" s="55">
        <f t="shared" si="2"/>
        <v>1</v>
      </c>
      <c r="D93" s="129" t="s">
        <v>729</v>
      </c>
      <c r="E93" s="74">
        <f>COUNTIF(In_vitro!$B$2:$B$29,"*"&amp;D93&amp;"*")</f>
        <v>1</v>
      </c>
      <c r="F93" s="124" t="s">
        <v>730</v>
      </c>
    </row>
    <row r="94" spans="1:6" ht="48.6" customHeight="1" x14ac:dyDescent="0.25">
      <c r="A94" s="246" t="s">
        <v>992</v>
      </c>
      <c r="B94" s="55" t="s">
        <v>410</v>
      </c>
      <c r="C94" s="76">
        <f t="shared" si="2"/>
        <v>1</v>
      </c>
      <c r="D94" s="134" t="s">
        <v>731</v>
      </c>
      <c r="E94" s="74">
        <f>COUNTIF(In_vitro!$B$2:$B$29,"*"&amp;D94&amp;"*")</f>
        <v>1</v>
      </c>
      <c r="F94" s="124" t="s">
        <v>730</v>
      </c>
    </row>
    <row r="95" spans="1:6" ht="24" customHeight="1" x14ac:dyDescent="0.25">
      <c r="A95" s="246" t="s">
        <v>992</v>
      </c>
      <c r="B95" s="55" t="s">
        <v>410</v>
      </c>
      <c r="C95" s="76">
        <f t="shared" si="2"/>
        <v>1</v>
      </c>
      <c r="D95" s="134" t="s">
        <v>732</v>
      </c>
      <c r="E95" s="74">
        <f>COUNTIF(In_vitro!$B$2:$B$29,"*"&amp;D95&amp;"*")</f>
        <v>0</v>
      </c>
      <c r="F95" s="124" t="s">
        <v>733</v>
      </c>
    </row>
    <row r="96" spans="1:6" ht="24" customHeight="1" x14ac:dyDescent="0.25">
      <c r="A96" s="246" t="s">
        <v>992</v>
      </c>
      <c r="B96" s="55" t="s">
        <v>410</v>
      </c>
      <c r="C96" s="76">
        <f t="shared" si="2"/>
        <v>1</v>
      </c>
      <c r="D96" s="134" t="s">
        <v>713</v>
      </c>
      <c r="E96" s="74">
        <f>COUNTIF(In_vitro!$B$2:$B$29,"*"&amp;D96&amp;"*")</f>
        <v>0</v>
      </c>
      <c r="F96" s="124" t="s">
        <v>733</v>
      </c>
    </row>
    <row r="97" spans="1:6" ht="24" customHeight="1" x14ac:dyDescent="0.25">
      <c r="A97" s="246" t="s">
        <v>992</v>
      </c>
      <c r="B97" s="55" t="s">
        <v>410</v>
      </c>
      <c r="C97" s="76">
        <f t="shared" si="2"/>
        <v>1</v>
      </c>
      <c r="D97" s="134" t="s">
        <v>734</v>
      </c>
      <c r="E97" s="74">
        <f>COUNTIF(In_vitro!$B$2:$B$29,"*"&amp;D97&amp;"*")</f>
        <v>0</v>
      </c>
      <c r="F97" s="124" t="s">
        <v>735</v>
      </c>
    </row>
    <row r="98" spans="1:6" ht="24" customHeight="1" x14ac:dyDescent="0.25">
      <c r="A98" s="246" t="s">
        <v>992</v>
      </c>
      <c r="B98" s="55" t="s">
        <v>410</v>
      </c>
      <c r="C98" s="76">
        <f t="shared" si="2"/>
        <v>1</v>
      </c>
      <c r="D98" s="134" t="s">
        <v>736</v>
      </c>
      <c r="E98" s="74">
        <f>COUNTIF(In_vitro!$B$2:$B$29,"*"&amp;D98&amp;"*")</f>
        <v>0</v>
      </c>
      <c r="F98" s="124" t="s">
        <v>735</v>
      </c>
    </row>
    <row r="99" spans="1:6" ht="24" customHeight="1" x14ac:dyDescent="0.25">
      <c r="A99" s="246" t="s">
        <v>992</v>
      </c>
      <c r="B99" s="55" t="s">
        <v>410</v>
      </c>
      <c r="C99" s="76">
        <f t="shared" si="2"/>
        <v>1</v>
      </c>
      <c r="D99" s="134" t="s">
        <v>737</v>
      </c>
      <c r="E99" s="74">
        <f>COUNTIF(In_vitro!$B$2:$B$29,"*"&amp;D99&amp;"*")</f>
        <v>0</v>
      </c>
      <c r="F99" s="124" t="s">
        <v>738</v>
      </c>
    </row>
    <row r="100" spans="1:6" ht="24" customHeight="1" x14ac:dyDescent="0.25">
      <c r="A100" s="246" t="s">
        <v>992</v>
      </c>
      <c r="B100" s="55" t="s">
        <v>410</v>
      </c>
      <c r="C100" s="76">
        <f t="shared" si="2"/>
        <v>1</v>
      </c>
      <c r="D100" s="134" t="s">
        <v>739</v>
      </c>
      <c r="E100" s="74">
        <f>COUNTIF(In_vitro!$B$2:$B$29,"*"&amp;D100&amp;"*")</f>
        <v>0</v>
      </c>
      <c r="F100" s="124" t="s">
        <v>738</v>
      </c>
    </row>
    <row r="101" spans="1:6" ht="24" customHeight="1" x14ac:dyDescent="0.25">
      <c r="A101" s="246" t="s">
        <v>992</v>
      </c>
      <c r="B101" s="55" t="s">
        <v>410</v>
      </c>
      <c r="C101" s="76">
        <f t="shared" si="2"/>
        <v>1</v>
      </c>
      <c r="D101" s="134" t="s">
        <v>740</v>
      </c>
      <c r="E101" s="74">
        <f>COUNTIF(In_vitro!$B$2:$B$29,"*"&amp;D101&amp;"*")</f>
        <v>0</v>
      </c>
      <c r="F101" s="124" t="s">
        <v>741</v>
      </c>
    </row>
    <row r="102" spans="1:6" ht="28.2" customHeight="1" x14ac:dyDescent="0.25">
      <c r="A102" s="246" t="s">
        <v>992</v>
      </c>
      <c r="B102" s="55" t="s">
        <v>410</v>
      </c>
      <c r="C102" s="76">
        <f t="shared" si="2"/>
        <v>1</v>
      </c>
      <c r="D102" s="134" t="s">
        <v>742</v>
      </c>
      <c r="E102" s="74">
        <f>COUNTIF(In_vitro!$B$2:$B$29,"*"&amp;D102&amp;"*")</f>
        <v>0</v>
      </c>
      <c r="F102" s="124" t="s">
        <v>743</v>
      </c>
    </row>
    <row r="103" spans="1:6" ht="28.2" customHeight="1" x14ac:dyDescent="0.25">
      <c r="A103" s="246" t="s">
        <v>988</v>
      </c>
      <c r="B103" s="55" t="s">
        <v>483</v>
      </c>
      <c r="C103" s="76">
        <f t="shared" si="2"/>
        <v>1</v>
      </c>
      <c r="D103" s="134" t="s">
        <v>706</v>
      </c>
      <c r="E103" s="74">
        <f>COUNTIF(In_vitro!$B$2:$B$29,"*"&amp;D103&amp;"*")</f>
        <v>1</v>
      </c>
      <c r="F103" s="124" t="s">
        <v>744</v>
      </c>
    </row>
    <row r="104" spans="1:6" ht="28.2" customHeight="1" x14ac:dyDescent="0.25">
      <c r="A104" s="246" t="s">
        <v>988</v>
      </c>
      <c r="B104" s="55" t="s">
        <v>483</v>
      </c>
      <c r="C104" s="135"/>
      <c r="D104" s="136" t="s">
        <v>637</v>
      </c>
      <c r="E104" s="74">
        <f>COUNTIF(In_vitro!$B$2:$B$29,"*"&amp;D104&amp;"*")</f>
        <v>0</v>
      </c>
      <c r="F104" s="78" t="s">
        <v>745</v>
      </c>
    </row>
    <row r="105" spans="1:6" ht="28.2" customHeight="1" x14ac:dyDescent="0.25">
      <c r="A105" s="246" t="s">
        <v>988</v>
      </c>
      <c r="B105" s="55" t="s">
        <v>483</v>
      </c>
      <c r="C105" s="135"/>
      <c r="D105" s="136" t="s">
        <v>746</v>
      </c>
      <c r="E105" s="74">
        <f>COUNTIF(In_vitro!$B$2:$B$29,"*"&amp;D105&amp;"*")</f>
        <v>0</v>
      </c>
      <c r="F105" s="78" t="s">
        <v>745</v>
      </c>
    </row>
    <row r="106" spans="1:6" ht="28.2" customHeight="1" x14ac:dyDescent="0.25">
      <c r="A106" s="246" t="s">
        <v>988</v>
      </c>
      <c r="B106" s="55" t="s">
        <v>483</v>
      </c>
      <c r="C106" s="135"/>
      <c r="D106" s="136" t="s">
        <v>639</v>
      </c>
      <c r="E106" s="74">
        <f>COUNTIF(In_vitro!$B$2:$B$29,"*"&amp;D106&amp;"*")</f>
        <v>0</v>
      </c>
      <c r="F106" s="78" t="s">
        <v>638</v>
      </c>
    </row>
    <row r="107" spans="1:6" ht="28.2" customHeight="1" x14ac:dyDescent="0.25">
      <c r="A107" s="246" t="s">
        <v>988</v>
      </c>
      <c r="B107" s="55" t="s">
        <v>483</v>
      </c>
      <c r="C107" s="135"/>
      <c r="D107" s="136" t="s">
        <v>747</v>
      </c>
      <c r="E107" s="74">
        <f>COUNTIF(In_vitro!$B$2:$B$29,"*"&amp;D107&amp;"*")</f>
        <v>0</v>
      </c>
      <c r="F107" s="78" t="s">
        <v>638</v>
      </c>
    </row>
    <row r="108" spans="1:6" ht="28.2" customHeight="1" x14ac:dyDescent="0.25">
      <c r="A108" s="246" t="s">
        <v>988</v>
      </c>
      <c r="B108" s="55" t="s">
        <v>483</v>
      </c>
      <c r="C108" s="135"/>
      <c r="D108" s="136" t="s">
        <v>729</v>
      </c>
      <c r="E108" s="74">
        <f>COUNTIF(In_vitro!$B$2:$B$29,"*"&amp;D108&amp;"*")</f>
        <v>1</v>
      </c>
      <c r="F108" s="78" t="s">
        <v>748</v>
      </c>
    </row>
    <row r="109" spans="1:6" ht="28.2" customHeight="1" x14ac:dyDescent="0.25">
      <c r="A109" s="246" t="s">
        <v>988</v>
      </c>
      <c r="B109" s="55" t="s">
        <v>483</v>
      </c>
      <c r="C109" s="135"/>
      <c r="D109" s="136" t="s">
        <v>749</v>
      </c>
      <c r="E109" s="74">
        <f>COUNTIF(In_vitro!$B$2:$B$29,"*"&amp;D109&amp;"*")</f>
        <v>0</v>
      </c>
      <c r="F109" s="78" t="s">
        <v>640</v>
      </c>
    </row>
    <row r="110" spans="1:6" ht="28.2" customHeight="1" x14ac:dyDescent="0.25">
      <c r="A110" s="246" t="s">
        <v>988</v>
      </c>
      <c r="B110" s="55" t="s">
        <v>483</v>
      </c>
      <c r="C110" s="135"/>
      <c r="D110" s="136" t="s">
        <v>750</v>
      </c>
      <c r="E110" s="74">
        <f>COUNTIF(In_vitro!$B$2:$B$29,"*"&amp;D110&amp;"*")</f>
        <v>0</v>
      </c>
      <c r="F110" s="78" t="s">
        <v>640</v>
      </c>
    </row>
    <row r="111" spans="1:6" ht="28.2" customHeight="1" x14ac:dyDescent="0.25">
      <c r="A111" s="246" t="s">
        <v>988</v>
      </c>
      <c r="B111" s="55" t="s">
        <v>483</v>
      </c>
      <c r="C111" s="135"/>
      <c r="D111" s="136" t="s">
        <v>687</v>
      </c>
      <c r="E111" s="74">
        <f>COUNTIF(In_vitro!$B$2:$B$29,"*"&amp;D111&amp;"*")</f>
        <v>1</v>
      </c>
      <c r="F111" s="78" t="s">
        <v>640</v>
      </c>
    </row>
    <row r="112" spans="1:6" ht="28.2" customHeight="1" x14ac:dyDescent="0.25">
      <c r="A112" s="246" t="s">
        <v>988</v>
      </c>
      <c r="B112" s="55" t="s">
        <v>483</v>
      </c>
      <c r="C112" s="135"/>
      <c r="D112" s="136" t="s">
        <v>751</v>
      </c>
      <c r="E112" s="74">
        <f>COUNTIF(In_vitro!$B$2:$B$29,"*"&amp;D112&amp;"*")</f>
        <v>0</v>
      </c>
      <c r="F112" s="78" t="s">
        <v>640</v>
      </c>
    </row>
    <row r="113" spans="1:5" x14ac:dyDescent="0.25">
      <c r="A113" s="126" t="s">
        <v>276</v>
      </c>
      <c r="B113" s="55" t="s">
        <v>579</v>
      </c>
      <c r="C113" s="76">
        <f t="shared" ref="C113:C146" si="3">COUNTA(B113)</f>
        <v>1</v>
      </c>
      <c r="D113" s="134" t="s">
        <v>752</v>
      </c>
      <c r="E113" s="74">
        <f>COUNTIF(In_vitro!$B$2:$B$29,"*"&amp;D113&amp;"*")</f>
        <v>0</v>
      </c>
    </row>
    <row r="114" spans="1:5" x14ac:dyDescent="0.25">
      <c r="A114" s="126" t="s">
        <v>276</v>
      </c>
      <c r="B114" s="55" t="s">
        <v>579</v>
      </c>
      <c r="C114" s="76">
        <f t="shared" si="3"/>
        <v>1</v>
      </c>
      <c r="D114" s="134" t="s">
        <v>753</v>
      </c>
      <c r="E114" s="74">
        <f>COUNTIF(In_vitro!$B$2:$B$29,"*"&amp;D114&amp;"*")</f>
        <v>0</v>
      </c>
    </row>
    <row r="115" spans="1:5" x14ac:dyDescent="0.25">
      <c r="A115" s="126" t="s">
        <v>276</v>
      </c>
      <c r="B115" s="55" t="s">
        <v>583</v>
      </c>
      <c r="C115" s="76">
        <f t="shared" si="3"/>
        <v>1</v>
      </c>
      <c r="D115" s="134" t="s">
        <v>754</v>
      </c>
      <c r="E115" s="74">
        <f>COUNTIF(In_vitro!$B$2:$B$29,"*"&amp;D115&amp;"*")</f>
        <v>0</v>
      </c>
    </row>
    <row r="116" spans="1:5" x14ac:dyDescent="0.25">
      <c r="A116" s="126" t="s">
        <v>276</v>
      </c>
      <c r="B116" s="55" t="s">
        <v>583</v>
      </c>
      <c r="C116" s="76">
        <f t="shared" si="3"/>
        <v>1</v>
      </c>
      <c r="D116" s="134" t="s">
        <v>755</v>
      </c>
      <c r="E116" s="74">
        <f>COUNTIF(In_vitro!$B$2:$B$29,"*"&amp;D116&amp;"*")</f>
        <v>0</v>
      </c>
    </row>
    <row r="117" spans="1:5" x14ac:dyDescent="0.25">
      <c r="A117" s="126" t="s">
        <v>276</v>
      </c>
      <c r="B117" s="55" t="s">
        <v>583</v>
      </c>
      <c r="C117" s="76">
        <f t="shared" si="3"/>
        <v>1</v>
      </c>
      <c r="D117" s="134" t="s">
        <v>756</v>
      </c>
      <c r="E117" s="74">
        <f>COUNTIF(In_vitro!$B$2:$B$29,"*"&amp;D117&amp;"*")</f>
        <v>0</v>
      </c>
    </row>
    <row r="118" spans="1:5" x14ac:dyDescent="0.25">
      <c r="A118" s="126" t="s">
        <v>276</v>
      </c>
      <c r="B118" s="55" t="s">
        <v>583</v>
      </c>
      <c r="C118" s="76">
        <f t="shared" si="3"/>
        <v>1</v>
      </c>
      <c r="D118" s="134" t="s">
        <v>757</v>
      </c>
      <c r="E118" s="74">
        <f>COUNTIF(In_vitro!$B$2:$B$29,"*"&amp;D118&amp;"*")</f>
        <v>0</v>
      </c>
    </row>
    <row r="119" spans="1:5" x14ac:dyDescent="0.25">
      <c r="A119" s="126" t="s">
        <v>276</v>
      </c>
      <c r="B119" s="55" t="s">
        <v>583</v>
      </c>
      <c r="C119" s="76">
        <f t="shared" si="3"/>
        <v>1</v>
      </c>
      <c r="D119" s="134" t="s">
        <v>758</v>
      </c>
      <c r="E119" s="74">
        <f>COUNTIF(In_vitro!$B$2:$B$29,"*"&amp;D119&amp;"*")</f>
        <v>0</v>
      </c>
    </row>
    <row r="120" spans="1:5" x14ac:dyDescent="0.25">
      <c r="A120" s="126" t="s">
        <v>276</v>
      </c>
      <c r="B120" s="55" t="s">
        <v>583</v>
      </c>
      <c r="C120" s="76">
        <f t="shared" si="3"/>
        <v>1</v>
      </c>
      <c r="D120" s="134" t="s">
        <v>759</v>
      </c>
      <c r="E120" s="74">
        <f>COUNTIF(In_vitro!$B$2:$B$29,"*"&amp;D120&amp;"*")</f>
        <v>0</v>
      </c>
    </row>
    <row r="121" spans="1:5" x14ac:dyDescent="0.25">
      <c r="A121" s="126" t="s">
        <v>276</v>
      </c>
      <c r="B121" s="55" t="s">
        <v>583</v>
      </c>
      <c r="C121" s="76">
        <f t="shared" si="3"/>
        <v>1</v>
      </c>
      <c r="D121" s="134" t="s">
        <v>760</v>
      </c>
      <c r="E121" s="74">
        <f>COUNTIF(In_vitro!$B$2:$B$29,"*"&amp;D121&amp;"*")</f>
        <v>0</v>
      </c>
    </row>
    <row r="122" spans="1:5" x14ac:dyDescent="0.25">
      <c r="A122" s="126" t="s">
        <v>276</v>
      </c>
      <c r="B122" s="55" t="s">
        <v>583</v>
      </c>
      <c r="C122" s="76">
        <f t="shared" si="3"/>
        <v>1</v>
      </c>
      <c r="D122" s="134" t="s">
        <v>761</v>
      </c>
      <c r="E122" s="74">
        <f>COUNTIF(In_vitro!$B$2:$B$29,"*"&amp;D122&amp;"*")</f>
        <v>0</v>
      </c>
    </row>
    <row r="123" spans="1:5" x14ac:dyDescent="0.25">
      <c r="A123" s="126" t="s">
        <v>276</v>
      </c>
      <c r="B123" s="55" t="s">
        <v>583</v>
      </c>
      <c r="C123" s="76">
        <f t="shared" si="3"/>
        <v>1</v>
      </c>
      <c r="D123" s="134" t="s">
        <v>762</v>
      </c>
      <c r="E123" s="74">
        <f>COUNTIF(In_vitro!$B$2:$B$29,"*"&amp;D123&amp;"*")</f>
        <v>0</v>
      </c>
    </row>
    <row r="124" spans="1:5" x14ac:dyDescent="0.25">
      <c r="A124" s="126" t="s">
        <v>276</v>
      </c>
      <c r="B124" s="55" t="s">
        <v>583</v>
      </c>
      <c r="C124" s="76">
        <f t="shared" si="3"/>
        <v>1</v>
      </c>
      <c r="D124" s="134" t="s">
        <v>763</v>
      </c>
      <c r="E124" s="74">
        <f>COUNTIF(In_vitro!$B$2:$B$29,"*"&amp;D124&amp;"*")</f>
        <v>0</v>
      </c>
    </row>
    <row r="125" spans="1:5" x14ac:dyDescent="0.25">
      <c r="A125" s="126" t="s">
        <v>276</v>
      </c>
      <c r="B125" s="55" t="s">
        <v>583</v>
      </c>
      <c r="C125" s="76">
        <f t="shared" si="3"/>
        <v>1</v>
      </c>
      <c r="D125" s="134" t="s">
        <v>764</v>
      </c>
      <c r="E125" s="74">
        <f>COUNTIF(In_vitro!$B$2:$B$29,"*"&amp;D125&amp;"*")</f>
        <v>0</v>
      </c>
    </row>
    <row r="126" spans="1:5" x14ac:dyDescent="0.25">
      <c r="A126" s="126" t="s">
        <v>276</v>
      </c>
      <c r="B126" s="55" t="s">
        <v>583</v>
      </c>
      <c r="C126" s="76">
        <f t="shared" si="3"/>
        <v>1</v>
      </c>
      <c r="D126" s="134" t="s">
        <v>765</v>
      </c>
      <c r="E126" s="74">
        <f>COUNTIF(In_vitro!$B$2:$B$29,"*"&amp;D126&amp;"*")</f>
        <v>0</v>
      </c>
    </row>
    <row r="127" spans="1:5" x14ac:dyDescent="0.25">
      <c r="A127" s="126" t="s">
        <v>276</v>
      </c>
      <c r="B127" s="55" t="s">
        <v>583</v>
      </c>
      <c r="C127" s="76">
        <f t="shared" si="3"/>
        <v>1</v>
      </c>
      <c r="D127" s="134" t="s">
        <v>766</v>
      </c>
      <c r="E127" s="74">
        <f>COUNTIF(In_vitro!$B$2:$B$29,"*"&amp;D127&amp;"*")</f>
        <v>0</v>
      </c>
    </row>
    <row r="128" spans="1:5" x14ac:dyDescent="0.25">
      <c r="A128" s="126" t="s">
        <v>276</v>
      </c>
      <c r="B128" s="55" t="s">
        <v>583</v>
      </c>
      <c r="C128" s="76">
        <f t="shared" si="3"/>
        <v>1</v>
      </c>
      <c r="D128" s="134" t="s">
        <v>767</v>
      </c>
      <c r="E128" s="74">
        <f>COUNTIF(In_vitro!$B$2:$B$29,"*"&amp;D128&amp;"*")</f>
        <v>0</v>
      </c>
    </row>
    <row r="129" spans="1:6" x14ac:dyDescent="0.25">
      <c r="A129" s="126" t="s">
        <v>276</v>
      </c>
      <c r="B129" s="55" t="s">
        <v>583</v>
      </c>
      <c r="C129" s="76">
        <f t="shared" si="3"/>
        <v>1</v>
      </c>
      <c r="D129" s="134" t="s">
        <v>768</v>
      </c>
      <c r="E129" s="74">
        <f>COUNTIF(In_vitro!$B$2:$B$29,"*"&amp;D129&amp;"*")</f>
        <v>0</v>
      </c>
    </row>
    <row r="130" spans="1:6" x14ac:dyDescent="0.25">
      <c r="A130" s="126" t="s">
        <v>276</v>
      </c>
      <c r="B130" s="55" t="s">
        <v>583</v>
      </c>
      <c r="C130" s="76">
        <f t="shared" si="3"/>
        <v>1</v>
      </c>
      <c r="D130" s="134" t="s">
        <v>769</v>
      </c>
      <c r="E130" s="74">
        <f>COUNTIF(In_vitro!$B$2:$B$29,"*"&amp;D130&amp;"*")</f>
        <v>0</v>
      </c>
    </row>
    <row r="131" spans="1:6" x14ac:dyDescent="0.25">
      <c r="A131" s="126" t="s">
        <v>276</v>
      </c>
      <c r="B131" s="55" t="s">
        <v>440</v>
      </c>
      <c r="C131" s="76">
        <f t="shared" si="3"/>
        <v>1</v>
      </c>
      <c r="D131" s="134" t="s">
        <v>770</v>
      </c>
      <c r="E131" s="74">
        <f>COUNTIF(In_vitro!$B$2:$B$29,"*"&amp;D131&amp;"*")</f>
        <v>0</v>
      </c>
    </row>
    <row r="132" spans="1:6" x14ac:dyDescent="0.25">
      <c r="A132" s="126" t="s">
        <v>276</v>
      </c>
      <c r="B132" s="55" t="s">
        <v>440</v>
      </c>
      <c r="C132" s="76">
        <f t="shared" si="3"/>
        <v>1</v>
      </c>
      <c r="D132" s="134" t="s">
        <v>771</v>
      </c>
      <c r="E132" s="74">
        <f>COUNTIF(In_vitro!$B$2:$B$29,"*"&amp;D132&amp;"*")</f>
        <v>0</v>
      </c>
    </row>
    <row r="133" spans="1:6" x14ac:dyDescent="0.25">
      <c r="A133" s="126" t="s">
        <v>276</v>
      </c>
      <c r="B133" s="55" t="s">
        <v>358</v>
      </c>
      <c r="C133" s="76">
        <f t="shared" si="3"/>
        <v>1</v>
      </c>
      <c r="D133" s="134" t="s">
        <v>578</v>
      </c>
      <c r="E133" s="74">
        <f>COUNTIF(In_vitro!$B$2:$B$29,"*"&amp;D133&amp;"*")</f>
        <v>0</v>
      </c>
    </row>
    <row r="134" spans="1:6" ht="24" x14ac:dyDescent="0.25">
      <c r="A134" s="137" t="s">
        <v>990</v>
      </c>
      <c r="B134" s="137" t="s">
        <v>463</v>
      </c>
      <c r="C134" s="76">
        <f t="shared" si="3"/>
        <v>1</v>
      </c>
      <c r="D134" s="134" t="s">
        <v>772</v>
      </c>
      <c r="E134" s="74">
        <f>COUNTIF(In_vitro!$B$2:$B$29,"*"&amp;D134&amp;"*")</f>
        <v>0</v>
      </c>
      <c r="F134" s="124" t="s">
        <v>773</v>
      </c>
    </row>
    <row r="135" spans="1:6" ht="24" x14ac:dyDescent="0.25">
      <c r="A135" s="137" t="s">
        <v>990</v>
      </c>
      <c r="B135" s="137" t="s">
        <v>463</v>
      </c>
      <c r="C135" s="76">
        <f t="shared" si="3"/>
        <v>1</v>
      </c>
      <c r="D135" s="134" t="s">
        <v>774</v>
      </c>
      <c r="E135" s="74">
        <f>COUNTIF(In_vitro!$B$2:$B$29,"*"&amp;D135&amp;"*")</f>
        <v>0</v>
      </c>
      <c r="F135" s="124" t="s">
        <v>775</v>
      </c>
    </row>
    <row r="136" spans="1:6" ht="24" x14ac:dyDescent="0.25">
      <c r="A136" s="137" t="s">
        <v>990</v>
      </c>
      <c r="B136" s="137" t="s">
        <v>463</v>
      </c>
      <c r="C136" s="76">
        <f t="shared" si="3"/>
        <v>1</v>
      </c>
      <c r="D136" s="134" t="s">
        <v>776</v>
      </c>
      <c r="E136" s="74">
        <f>COUNTIF(In_vitro!$B$2:$B$29,"*"&amp;D136&amp;"*")</f>
        <v>0</v>
      </c>
      <c r="F136" s="124" t="s">
        <v>697</v>
      </c>
    </row>
    <row r="137" spans="1:6" ht="24" x14ac:dyDescent="0.25">
      <c r="A137" s="137" t="s">
        <v>990</v>
      </c>
      <c r="B137" s="137" t="s">
        <v>463</v>
      </c>
      <c r="C137" s="76">
        <f t="shared" si="3"/>
        <v>1</v>
      </c>
      <c r="D137" s="134" t="s">
        <v>695</v>
      </c>
      <c r="E137" s="74">
        <f>COUNTIF(In_vitro!$B$2:$B$29,"*"&amp;D137&amp;"*")</f>
        <v>1</v>
      </c>
      <c r="F137" s="124" t="s">
        <v>775</v>
      </c>
    </row>
    <row r="138" spans="1:6" ht="24" x14ac:dyDescent="0.25">
      <c r="A138" s="137" t="s">
        <v>990</v>
      </c>
      <c r="B138" s="137" t="s">
        <v>463</v>
      </c>
      <c r="C138" s="76">
        <f t="shared" si="3"/>
        <v>1</v>
      </c>
      <c r="D138" s="134" t="s">
        <v>777</v>
      </c>
      <c r="E138" s="74">
        <f>COUNTIF(In_vitro!$B$2:$B$29,"*"&amp;D138&amp;"*")</f>
        <v>0</v>
      </c>
      <c r="F138" s="124" t="s">
        <v>697</v>
      </c>
    </row>
    <row r="139" spans="1:6" ht="24" x14ac:dyDescent="0.25">
      <c r="A139" s="137" t="s">
        <v>990</v>
      </c>
      <c r="B139" s="137" t="s">
        <v>463</v>
      </c>
      <c r="C139" s="76">
        <f t="shared" si="3"/>
        <v>1</v>
      </c>
      <c r="D139" s="134" t="s">
        <v>639</v>
      </c>
      <c r="E139" s="74">
        <f>COUNTIF(In_vitro!$B$2:$B$29,"*"&amp;D139&amp;"*")</f>
        <v>0</v>
      </c>
      <c r="F139" s="124" t="s">
        <v>697</v>
      </c>
    </row>
    <row r="140" spans="1:6" ht="24" x14ac:dyDescent="0.25">
      <c r="A140" s="137" t="s">
        <v>990</v>
      </c>
      <c r="B140" s="137" t="s">
        <v>463</v>
      </c>
      <c r="C140" s="76">
        <f t="shared" si="3"/>
        <v>1</v>
      </c>
      <c r="D140" s="134" t="s">
        <v>778</v>
      </c>
      <c r="E140" s="74">
        <f>COUNTIF(In_vitro!$B$2:$B$29,"*"&amp;D140&amp;"*")</f>
        <v>0</v>
      </c>
      <c r="F140" s="124" t="s">
        <v>779</v>
      </c>
    </row>
    <row r="141" spans="1:6" ht="24" x14ac:dyDescent="0.25">
      <c r="A141" s="137" t="s">
        <v>990</v>
      </c>
      <c r="B141" s="137" t="s">
        <v>463</v>
      </c>
      <c r="C141" s="76">
        <f t="shared" si="3"/>
        <v>1</v>
      </c>
      <c r="D141" s="138" t="s">
        <v>780</v>
      </c>
      <c r="E141" s="74">
        <f>COUNTIF(In_vitro!$B$2:$B$29,"*"&amp;D141&amp;"*")</f>
        <v>0</v>
      </c>
      <c r="F141" s="124" t="s">
        <v>781</v>
      </c>
    </row>
    <row r="142" spans="1:6" ht="24" x14ac:dyDescent="0.25">
      <c r="A142" s="137" t="s">
        <v>305</v>
      </c>
      <c r="B142" s="137" t="s">
        <v>478</v>
      </c>
      <c r="C142" s="76">
        <f t="shared" si="3"/>
        <v>1</v>
      </c>
      <c r="D142" s="136" t="s">
        <v>782</v>
      </c>
      <c r="E142" s="74"/>
      <c r="F142" s="124" t="s">
        <v>783</v>
      </c>
    </row>
    <row r="143" spans="1:6" ht="24" x14ac:dyDescent="0.25">
      <c r="A143" s="137" t="s">
        <v>305</v>
      </c>
      <c r="B143" s="137" t="s">
        <v>478</v>
      </c>
      <c r="C143" s="76">
        <f t="shared" si="3"/>
        <v>1</v>
      </c>
      <c r="D143" s="136" t="s">
        <v>784</v>
      </c>
      <c r="E143" s="74"/>
      <c r="F143" s="124" t="s">
        <v>785</v>
      </c>
    </row>
    <row r="144" spans="1:6" ht="24" x14ac:dyDescent="0.25">
      <c r="A144" s="137" t="s">
        <v>305</v>
      </c>
      <c r="B144" s="137" t="s">
        <v>478</v>
      </c>
      <c r="C144" s="76">
        <f t="shared" si="3"/>
        <v>1</v>
      </c>
      <c r="D144" s="136" t="s">
        <v>786</v>
      </c>
      <c r="E144" s="74"/>
      <c r="F144" s="124" t="s">
        <v>787</v>
      </c>
    </row>
    <row r="145" spans="1:6" ht="24" x14ac:dyDescent="0.25">
      <c r="A145" s="137" t="s">
        <v>305</v>
      </c>
      <c r="B145" s="137" t="s">
        <v>478</v>
      </c>
      <c r="C145" s="76">
        <f t="shared" si="3"/>
        <v>1</v>
      </c>
      <c r="D145" s="136" t="s">
        <v>788</v>
      </c>
      <c r="E145" s="74"/>
      <c r="F145" s="124" t="s">
        <v>779</v>
      </c>
    </row>
    <row r="146" spans="1:6" ht="24" x14ac:dyDescent="0.25">
      <c r="A146" s="137" t="s">
        <v>305</v>
      </c>
      <c r="B146" s="137" t="s">
        <v>478</v>
      </c>
      <c r="C146" s="76">
        <f t="shared" si="3"/>
        <v>1</v>
      </c>
      <c r="D146" s="136" t="s">
        <v>789</v>
      </c>
      <c r="E146" s="74"/>
      <c r="F146" s="124" t="s">
        <v>790</v>
      </c>
    </row>
    <row r="147" spans="1:6" ht="48" x14ac:dyDescent="0.25">
      <c r="A147" s="137" t="s">
        <v>315</v>
      </c>
      <c r="B147" s="137" t="s">
        <v>453</v>
      </c>
      <c r="C147" s="78"/>
      <c r="D147" s="134" t="s">
        <v>791</v>
      </c>
      <c r="E147" s="74"/>
      <c r="F147" s="124" t="s">
        <v>792</v>
      </c>
    </row>
    <row r="148" spans="1:6" ht="48" x14ac:dyDescent="0.25">
      <c r="A148" s="137" t="s">
        <v>315</v>
      </c>
      <c r="B148" s="137" t="s">
        <v>453</v>
      </c>
      <c r="C148" s="78"/>
      <c r="D148" s="134" t="s">
        <v>793</v>
      </c>
      <c r="E148" s="74"/>
      <c r="F148" s="124" t="s">
        <v>794</v>
      </c>
    </row>
    <row r="149" spans="1:6" ht="48" x14ac:dyDescent="0.25">
      <c r="A149" s="137" t="s">
        <v>315</v>
      </c>
      <c r="B149" s="137" t="s">
        <v>453</v>
      </c>
      <c r="C149" s="78"/>
      <c r="D149" s="134" t="s">
        <v>795</v>
      </c>
      <c r="E149" s="74"/>
      <c r="F149" s="124" t="s">
        <v>796</v>
      </c>
    </row>
    <row r="150" spans="1:6" x14ac:dyDescent="0.25">
      <c r="A150" s="137" t="s">
        <v>991</v>
      </c>
      <c r="B150" s="139" t="s">
        <v>515</v>
      </c>
      <c r="C150" s="78"/>
      <c r="D150" s="134" t="s">
        <v>797</v>
      </c>
      <c r="E150" s="74"/>
      <c r="F150" s="124" t="s">
        <v>661</v>
      </c>
    </row>
    <row r="151" spans="1:6" x14ac:dyDescent="0.25">
      <c r="A151" s="137" t="s">
        <v>991</v>
      </c>
      <c r="B151" s="139" t="s">
        <v>515</v>
      </c>
      <c r="C151" s="78"/>
      <c r="D151" s="134" t="s">
        <v>798</v>
      </c>
      <c r="E151" s="74"/>
      <c r="F151" s="124" t="s">
        <v>661</v>
      </c>
    </row>
    <row r="152" spans="1:6" x14ac:dyDescent="0.25">
      <c r="A152" s="137" t="s">
        <v>991</v>
      </c>
      <c r="B152" s="139" t="s">
        <v>515</v>
      </c>
      <c r="C152" s="78"/>
      <c r="D152" s="134" t="s">
        <v>799</v>
      </c>
      <c r="E152" s="74"/>
      <c r="F152" s="124" t="s">
        <v>661</v>
      </c>
    </row>
    <row r="153" spans="1:6" ht="24" x14ac:dyDescent="0.25">
      <c r="A153" s="140" t="s">
        <v>335</v>
      </c>
      <c r="B153" s="87" t="s">
        <v>570</v>
      </c>
      <c r="C153" s="78"/>
      <c r="D153" s="134" t="s">
        <v>800</v>
      </c>
      <c r="E153" s="74"/>
      <c r="F153" s="124" t="s">
        <v>801</v>
      </c>
    </row>
    <row r="154" spans="1:6" ht="24" x14ac:dyDescent="0.25">
      <c r="A154" s="140" t="s">
        <v>335</v>
      </c>
      <c r="B154" s="87" t="s">
        <v>570</v>
      </c>
      <c r="C154" s="78"/>
      <c r="D154" s="134" t="s">
        <v>802</v>
      </c>
      <c r="E154" s="74"/>
      <c r="F154" s="124" t="s">
        <v>803</v>
      </c>
    </row>
    <row r="155" spans="1:6" ht="24" x14ac:dyDescent="0.25">
      <c r="A155" s="140" t="s">
        <v>335</v>
      </c>
      <c r="B155" s="87" t="s">
        <v>570</v>
      </c>
      <c r="C155" s="78"/>
      <c r="D155" s="134" t="s">
        <v>804</v>
      </c>
      <c r="E155" s="74"/>
      <c r="F155" s="124" t="s">
        <v>805</v>
      </c>
    </row>
    <row r="160" spans="1:6" x14ac:dyDescent="0.25">
      <c r="A160" s="34" t="s">
        <v>806</v>
      </c>
    </row>
    <row r="161" spans="1:1" x14ac:dyDescent="0.25">
      <c r="A161" s="34" t="s">
        <v>807</v>
      </c>
    </row>
    <row r="162" spans="1:1" x14ac:dyDescent="0.25">
      <c r="A162" s="34" t="s">
        <v>808</v>
      </c>
    </row>
    <row r="163" spans="1:1" x14ac:dyDescent="0.25">
      <c r="A163" s="7" t="s">
        <v>809</v>
      </c>
    </row>
    <row r="164" spans="1:1" x14ac:dyDescent="0.25">
      <c r="A164" s="7" t="s">
        <v>810</v>
      </c>
    </row>
  </sheetData>
  <conditionalFormatting sqref="E1 E156:E1048576">
    <cfRule type="cellIs" dxfId="28" priority="2" stopIfTrue="1" operator="equal">
      <formula>0</formula>
    </cfRule>
  </conditionalFormatting>
  <pageMargins left="0.511811024" right="0.511811024" top="0.78740157500000008" bottom="0.78740157500000008" header="0.31496062000000008" footer="0.31496062000000008"/>
  <pageSetup paperSize="0" fitToWidth="0" fitToHeight="0" orientation="portrait" horizontalDpi="0" verticalDpi="0" copies="0"/>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0E0B2-701E-4490-94CA-ADD1905A542A}">
  <dimension ref="A1:G76"/>
  <sheetViews>
    <sheetView topLeftCell="A61" workbookViewId="0">
      <selection activeCell="L28" sqref="L28"/>
    </sheetView>
  </sheetViews>
  <sheetFormatPr baseColWidth="10" defaultColWidth="8.88671875" defaultRowHeight="14.4" x14ac:dyDescent="0.3"/>
  <cols>
    <col min="1" max="1" width="33.88671875" style="34" customWidth="1"/>
    <col min="2" max="2" width="8.88671875" style="7" customWidth="1"/>
    <col min="3" max="3" width="18.77734375" customWidth="1"/>
    <col min="4" max="4" width="17.33203125" customWidth="1"/>
    <col min="5" max="6" width="8.88671875" customWidth="1"/>
    <col min="7" max="7" width="29.44140625" customWidth="1"/>
    <col min="8" max="8" width="8.88671875" customWidth="1"/>
  </cols>
  <sheetData>
    <row r="1" spans="1:7" x14ac:dyDescent="0.3">
      <c r="A1" s="142" t="s">
        <v>1</v>
      </c>
      <c r="B1" s="142" t="s">
        <v>588</v>
      </c>
      <c r="C1" s="142" t="s">
        <v>811</v>
      </c>
      <c r="G1" s="143"/>
    </row>
    <row r="2" spans="1:7" x14ac:dyDescent="0.3">
      <c r="A2" s="48" t="s">
        <v>410</v>
      </c>
      <c r="B2" s="135">
        <f>COUNTIF(Overview!E:E,"*"&amp;A2&amp;"*")</f>
        <v>5</v>
      </c>
      <c r="C2" s="60">
        <f>COUNTIF('Ligand-Target'!B:B,"*"&amp;A2&amp;"*")</f>
        <v>15</v>
      </c>
      <c r="G2" s="143"/>
    </row>
    <row r="3" spans="1:7" x14ac:dyDescent="0.3">
      <c r="A3" s="48" t="s">
        <v>358</v>
      </c>
      <c r="B3" s="135">
        <f>COUNTIF(Overview!E:E,"*"&amp;A3&amp;"*")</f>
        <v>5</v>
      </c>
      <c r="C3" s="60">
        <f>COUNTIF('Ligand-Target'!B:B,"*"&amp;A3&amp;"*")</f>
        <v>4</v>
      </c>
      <c r="G3" s="143"/>
    </row>
    <row r="4" spans="1:7" x14ac:dyDescent="0.3">
      <c r="A4" s="48" t="s">
        <v>506</v>
      </c>
      <c r="B4" s="135">
        <f>COUNTIF(Overview!E:E,"*"&amp;A4&amp;"*")</f>
        <v>3</v>
      </c>
      <c r="C4" s="60">
        <f>COUNTIF('Ligand-Target'!B:B,"*"&amp;A4&amp;"*")</f>
        <v>5</v>
      </c>
      <c r="G4" s="143"/>
    </row>
    <row r="5" spans="1:7" x14ac:dyDescent="0.3">
      <c r="A5" s="48" t="s">
        <v>540</v>
      </c>
      <c r="B5" s="135">
        <f>COUNTIF(Overview!E:E,"*"&amp;A5&amp;"*")</f>
        <v>3</v>
      </c>
      <c r="C5" s="60">
        <f>COUNTIF('Ligand-Target'!B:B,"*"&amp;A5&amp;"*")</f>
        <v>1</v>
      </c>
      <c r="G5" s="143"/>
    </row>
    <row r="6" spans="1:7" x14ac:dyDescent="0.3">
      <c r="A6" s="48" t="s">
        <v>483</v>
      </c>
      <c r="B6" s="144">
        <f>COUNTIF(Overview!E:E,"*"&amp;A6&amp;"*")</f>
        <v>2</v>
      </c>
      <c r="C6" s="60">
        <f>COUNTIF('Ligand-Target'!B:B,"*"&amp;A6&amp;"*")</f>
        <v>12</v>
      </c>
      <c r="G6" s="143"/>
    </row>
    <row r="7" spans="1:7" x14ac:dyDescent="0.3">
      <c r="A7" s="48" t="s">
        <v>374</v>
      </c>
      <c r="B7" s="144">
        <f>COUNTIF(Overview!E:E,"*"&amp;A7&amp;"*")</f>
        <v>2</v>
      </c>
      <c r="C7" s="60">
        <f>COUNTIF('Ligand-Target'!B:B,"*"&amp;A7&amp;"*")</f>
        <v>11</v>
      </c>
      <c r="G7" s="143"/>
    </row>
    <row r="8" spans="1:7" x14ac:dyDescent="0.3">
      <c r="A8" s="48" t="s">
        <v>497</v>
      </c>
      <c r="B8" s="144">
        <f>COUNTIF(Overview!E:E,"*"&amp;A8&amp;"*")</f>
        <v>2</v>
      </c>
      <c r="C8" s="60">
        <f>COUNTIF('Ligand-Target'!B:B,"*"&amp;A8&amp;"*")</f>
        <v>8</v>
      </c>
      <c r="G8" s="143"/>
    </row>
    <row r="9" spans="1:7" x14ac:dyDescent="0.3">
      <c r="A9" s="48" t="s">
        <v>453</v>
      </c>
      <c r="B9" s="144">
        <f>COUNTIF(Overview!E:E,"*"&amp;A9&amp;"*")</f>
        <v>2</v>
      </c>
      <c r="C9" s="60">
        <f>COUNTIF('Ligand-Target'!B:B,"*"&amp;A9&amp;"*")</f>
        <v>3</v>
      </c>
      <c r="G9" s="143"/>
    </row>
    <row r="10" spans="1:7" x14ac:dyDescent="0.3">
      <c r="A10" s="48" t="s">
        <v>440</v>
      </c>
      <c r="B10" s="144">
        <f>COUNTIF(Overview!E:E,"*"&amp;A10&amp;"*")</f>
        <v>2</v>
      </c>
      <c r="C10" s="60">
        <f>COUNTIF('Ligand-Target'!B:B,"*"&amp;A10&amp;"*")</f>
        <v>3</v>
      </c>
      <c r="G10" s="143"/>
    </row>
    <row r="11" spans="1:7" x14ac:dyDescent="0.3">
      <c r="A11" s="48" t="s">
        <v>525</v>
      </c>
      <c r="B11" s="144">
        <f>COUNTIF(Overview!E:E,"*"&amp;A11&amp;"*")</f>
        <v>2</v>
      </c>
      <c r="C11" s="60">
        <f>COUNTIF('Ligand-Target'!B:B,"*"&amp;A11&amp;"*")</f>
        <v>2</v>
      </c>
      <c r="G11" s="143"/>
    </row>
    <row r="12" spans="1:7" x14ac:dyDescent="0.3">
      <c r="A12" s="48" t="s">
        <v>434</v>
      </c>
      <c r="B12" s="144">
        <f>COUNTIF(Overview!E:E,"*"&amp;A12&amp;"*")</f>
        <v>2</v>
      </c>
      <c r="C12" s="60">
        <f>COUNTIF('Ligand-Target'!B:B,"*"&amp;A12&amp;"*")</f>
        <v>2</v>
      </c>
      <c r="G12" s="143"/>
    </row>
    <row r="13" spans="1:7" x14ac:dyDescent="0.3">
      <c r="A13" s="48" t="s">
        <v>419</v>
      </c>
      <c r="B13" s="144">
        <f>COUNTIF(Overview!E:E,"*"&amp;A13&amp;"*")</f>
        <v>2</v>
      </c>
      <c r="C13" s="60">
        <f>COUNTIF('Ligand-Target'!B:B,"*"&amp;A13&amp;"*")</f>
        <v>1</v>
      </c>
      <c r="G13" s="143"/>
    </row>
    <row r="14" spans="1:7" ht="28.8" x14ac:dyDescent="0.3">
      <c r="A14" s="48" t="s">
        <v>421</v>
      </c>
      <c r="B14" s="144">
        <f>COUNTIF(Overview!E:E,"*"&amp;A14&amp;"*")</f>
        <v>2</v>
      </c>
      <c r="C14" s="60">
        <f>COUNTIF('Ligand-Target'!B:B,"*"&amp;A14&amp;"*")</f>
        <v>1</v>
      </c>
      <c r="G14" s="143"/>
    </row>
    <row r="15" spans="1:7" x14ac:dyDescent="0.3">
      <c r="A15" s="48" t="s">
        <v>812</v>
      </c>
      <c r="B15" s="144">
        <f>COUNTIF(Overview!E:E,"*"&amp;A15&amp;"*")</f>
        <v>2</v>
      </c>
      <c r="C15" s="60">
        <f>COUNTIF('Ligand-Target'!B:B,"*"&amp;A15&amp;"*")</f>
        <v>0</v>
      </c>
      <c r="G15" s="143"/>
    </row>
    <row r="16" spans="1:7" x14ac:dyDescent="0.3">
      <c r="A16" s="48" t="s">
        <v>583</v>
      </c>
      <c r="B16" s="135">
        <f>COUNTIF(Overview!E:E,"*"&amp;A16&amp;"*")</f>
        <v>1</v>
      </c>
      <c r="C16" s="60">
        <f>COUNTIF('Ligand-Target'!B:B,"*"&amp;A16&amp;"*")</f>
        <v>16</v>
      </c>
      <c r="G16" s="143"/>
    </row>
    <row r="17" spans="1:7" x14ac:dyDescent="0.3">
      <c r="A17" s="48" t="s">
        <v>364</v>
      </c>
      <c r="B17" s="135">
        <f>COUNTIF(Overview!E:E,"*"&amp;A17&amp;"*")</f>
        <v>1</v>
      </c>
      <c r="C17" s="60">
        <f>COUNTIF('Ligand-Target'!B:B,"*"&amp;A17&amp;"*")</f>
        <v>10</v>
      </c>
      <c r="G17" s="143"/>
    </row>
    <row r="18" spans="1:7" x14ac:dyDescent="0.3">
      <c r="A18" s="48" t="s">
        <v>463</v>
      </c>
      <c r="B18" s="135">
        <f>COUNTIF(Overview!E:E,"*"&amp;A18&amp;"*")</f>
        <v>1</v>
      </c>
      <c r="C18" s="60">
        <f>COUNTIF('Ligand-Target'!B:B,"*"&amp;A18&amp;"*")</f>
        <v>8</v>
      </c>
      <c r="G18" s="143"/>
    </row>
    <row r="19" spans="1:7" x14ac:dyDescent="0.3">
      <c r="A19" s="48" t="s">
        <v>499</v>
      </c>
      <c r="B19" s="135">
        <f>COUNTIF(Overview!E:E,"*"&amp;A19&amp;"*")</f>
        <v>1</v>
      </c>
      <c r="C19" s="60">
        <f>COUNTIF('Ligand-Target'!B:B,"*"&amp;A19&amp;"*")</f>
        <v>5</v>
      </c>
      <c r="G19" s="143"/>
    </row>
    <row r="20" spans="1:7" x14ac:dyDescent="0.3">
      <c r="A20" s="48" t="s">
        <v>519</v>
      </c>
      <c r="B20" s="135">
        <f>COUNTIF(Overview!E:E,"*"&amp;A20&amp;"*")</f>
        <v>1</v>
      </c>
      <c r="C20" s="60">
        <f>COUNTIF('Ligand-Target'!B:B,"*"&amp;A20&amp;"*")</f>
        <v>5</v>
      </c>
      <c r="G20" s="143"/>
    </row>
    <row r="21" spans="1:7" x14ac:dyDescent="0.3">
      <c r="A21" s="48" t="s">
        <v>478</v>
      </c>
      <c r="B21" s="135">
        <f>COUNTIF(Overview!E:E,"*"&amp;A21&amp;"*")</f>
        <v>1</v>
      </c>
      <c r="C21" s="60">
        <f>COUNTIF('Ligand-Target'!B:B,"*"&amp;A21&amp;"*")</f>
        <v>5</v>
      </c>
      <c r="G21" s="143"/>
    </row>
    <row r="22" spans="1:7" ht="28.8" x14ac:dyDescent="0.3">
      <c r="A22" s="48" t="s">
        <v>378</v>
      </c>
      <c r="B22" s="135">
        <f>COUNTIF(Overview!E:E,"*"&amp;A22&amp;"*")</f>
        <v>1</v>
      </c>
      <c r="C22" s="60">
        <f>COUNTIF('Ligand-Target'!B:B,"*"&amp;A22&amp;"*")</f>
        <v>4</v>
      </c>
      <c r="G22" s="143"/>
    </row>
    <row r="23" spans="1:7" x14ac:dyDescent="0.3">
      <c r="A23" s="48" t="s">
        <v>468</v>
      </c>
      <c r="B23" s="135">
        <f>COUNTIF(Overview!E:E,"*"&amp;A23&amp;"*")</f>
        <v>1</v>
      </c>
      <c r="C23" s="60">
        <f>COUNTIF('Ligand-Target'!B:B,"*"&amp;A23&amp;"*")</f>
        <v>4</v>
      </c>
      <c r="G23" s="143"/>
    </row>
    <row r="24" spans="1:7" x14ac:dyDescent="0.3">
      <c r="A24" s="79" t="s">
        <v>544</v>
      </c>
      <c r="B24" s="135">
        <f>COUNTIF(Overview!E:E,"*"&amp;A24&amp;"*")</f>
        <v>1</v>
      </c>
      <c r="C24" s="60">
        <f>COUNTIF('Ligand-Target'!B:B,"*"&amp;A24&amp;"*")</f>
        <v>3</v>
      </c>
      <c r="G24" s="143"/>
    </row>
    <row r="25" spans="1:7" x14ac:dyDescent="0.3">
      <c r="A25" s="48" t="s">
        <v>510</v>
      </c>
      <c r="B25" s="135">
        <f>COUNTIF(Overview!E:E,"*"&amp;A25&amp;"*")</f>
        <v>1</v>
      </c>
      <c r="C25" s="60">
        <f>COUNTIF('Ligand-Target'!B:B,"*"&amp;A25&amp;"*")</f>
        <v>3</v>
      </c>
      <c r="G25" s="143"/>
    </row>
    <row r="26" spans="1:7" ht="14.4" customHeight="1" x14ac:dyDescent="0.3">
      <c r="A26" s="48" t="s">
        <v>515</v>
      </c>
      <c r="B26" s="135">
        <f>COUNTIF(Overview!E:E,"*"&amp;A26&amp;"*")</f>
        <v>1</v>
      </c>
      <c r="C26" s="60">
        <f>COUNTIF('Ligand-Target'!B:B,"*"&amp;A26&amp;"*")</f>
        <v>3</v>
      </c>
      <c r="G26" s="143"/>
    </row>
    <row r="27" spans="1:7" x14ac:dyDescent="0.3">
      <c r="A27" s="48" t="s">
        <v>387</v>
      </c>
      <c r="B27" s="135">
        <f>COUNTIF(Overview!E:E,"*"&amp;A27&amp;"*")</f>
        <v>1</v>
      </c>
      <c r="C27" s="60">
        <f>COUNTIF('Ligand-Target'!B:B,"*"&amp;A27&amp;"*")</f>
        <v>2</v>
      </c>
      <c r="G27" s="143"/>
    </row>
    <row r="28" spans="1:7" x14ac:dyDescent="0.3">
      <c r="A28" s="48" t="s">
        <v>579</v>
      </c>
      <c r="B28" s="135">
        <f>COUNTIF(Overview!E:E,"*"&amp;A28&amp;"*")</f>
        <v>1</v>
      </c>
      <c r="C28" s="60">
        <f>COUNTIF('Ligand-Target'!B:B,"*"&amp;A28&amp;"*")</f>
        <v>2</v>
      </c>
      <c r="G28" s="143"/>
    </row>
    <row r="29" spans="1:7" ht="28.8" x14ac:dyDescent="0.3">
      <c r="A29" s="48" t="s">
        <v>381</v>
      </c>
      <c r="B29" s="135">
        <f>COUNTIF(Overview!E:E,"*"&amp;A29&amp;"*")</f>
        <v>1</v>
      </c>
      <c r="C29" s="60">
        <f>COUNTIF('Ligand-Target'!B:B,"*"&amp;A29&amp;"*")</f>
        <v>2</v>
      </c>
      <c r="G29" s="145"/>
    </row>
    <row r="30" spans="1:7" x14ac:dyDescent="0.3">
      <c r="A30" s="64" t="s">
        <v>631</v>
      </c>
      <c r="B30" s="135">
        <f>COUNTIF(Overview!E:E,"*"&amp;A30&amp;"*")</f>
        <v>1</v>
      </c>
      <c r="C30" s="60">
        <f>COUNTIF('Ligand-Target'!B:B,"*"&amp;A30&amp;"*")</f>
        <v>2</v>
      </c>
      <c r="G30" s="146"/>
    </row>
    <row r="31" spans="1:7" x14ac:dyDescent="0.3">
      <c r="A31" s="147" t="s">
        <v>402</v>
      </c>
      <c r="B31" s="135">
        <f>COUNTIF(Overview!E:E,"*"&amp;A31&amp;"*")</f>
        <v>1</v>
      </c>
      <c r="C31" s="60">
        <f>COUNTIF('Ligand-Target'!B:B,"*"&amp;A31&amp;"*")</f>
        <v>2</v>
      </c>
      <c r="G31" s="143"/>
    </row>
    <row r="32" spans="1:7" x14ac:dyDescent="0.3">
      <c r="A32" s="48" t="s">
        <v>529</v>
      </c>
      <c r="B32" s="135">
        <f>COUNTIF(Overview!E:E,"*"&amp;A32&amp;"*")</f>
        <v>1</v>
      </c>
      <c r="C32" s="60">
        <f>COUNTIF('Ligand-Target'!B:B,"*"&amp;A32&amp;"*")</f>
        <v>2</v>
      </c>
      <c r="G32" s="143"/>
    </row>
    <row r="33" spans="1:7" x14ac:dyDescent="0.3">
      <c r="A33" s="79" t="s">
        <v>552</v>
      </c>
      <c r="B33" s="135">
        <f>COUNTIF(Overview!E:E,"*"&amp;A33&amp;"*")</f>
        <v>1</v>
      </c>
      <c r="C33" s="60">
        <f>COUNTIF('Ligand-Target'!B:B,"*"&amp;A33&amp;"*")</f>
        <v>1</v>
      </c>
      <c r="G33" s="143"/>
    </row>
    <row r="34" spans="1:7" x14ac:dyDescent="0.3">
      <c r="A34" s="79" t="s">
        <v>547</v>
      </c>
      <c r="B34" s="135">
        <f>COUNTIF(Overview!E:E,"*"&amp;A34&amp;"*")</f>
        <v>1</v>
      </c>
      <c r="C34" s="60">
        <f>COUNTIF('Ligand-Target'!B:B,"*"&amp;A34&amp;"*")</f>
        <v>1</v>
      </c>
      <c r="G34" s="143"/>
    </row>
    <row r="35" spans="1:7" x14ac:dyDescent="0.3">
      <c r="A35" s="48" t="s">
        <v>431</v>
      </c>
      <c r="B35" s="135">
        <f>COUNTIF(Overview!E:E,"*"&amp;A35&amp;"*")</f>
        <v>1</v>
      </c>
      <c r="C35" s="60">
        <f>COUNTIF('Ligand-Target'!B:B,"*"&amp;A35&amp;"*")</f>
        <v>1</v>
      </c>
      <c r="G35" s="143"/>
    </row>
    <row r="36" spans="1:7" x14ac:dyDescent="0.3">
      <c r="A36" s="48" t="s">
        <v>433</v>
      </c>
      <c r="B36" s="135">
        <f>COUNTIF(Overview!E:E,"*"&amp;A36&amp;"*")</f>
        <v>1</v>
      </c>
      <c r="C36" s="60">
        <f>COUNTIF('Ligand-Target'!B:B,"*"&amp;A36&amp;"*")</f>
        <v>1</v>
      </c>
      <c r="G36" s="143"/>
    </row>
    <row r="37" spans="1:7" x14ac:dyDescent="0.3">
      <c r="A37" s="48" t="s">
        <v>393</v>
      </c>
      <c r="B37" s="135">
        <f>COUNTIF(Overview!E:E,"*"&amp;A37&amp;"*")</f>
        <v>1</v>
      </c>
      <c r="C37" s="60">
        <f>COUNTIF('Ligand-Target'!B:B,"*"&amp;A37&amp;"*")</f>
        <v>1</v>
      </c>
      <c r="G37" s="143"/>
    </row>
    <row r="38" spans="1:7" ht="28.8" x14ac:dyDescent="0.3">
      <c r="A38" s="48" t="s">
        <v>677</v>
      </c>
      <c r="B38" s="135">
        <f>COUNTIF(Overview!E:E,"*"&amp;A38&amp;"*")</f>
        <v>1</v>
      </c>
      <c r="C38" s="60">
        <f>COUNTIF('Ligand-Target'!B:B,"*"&amp;A38&amp;"*")</f>
        <v>1</v>
      </c>
      <c r="G38" s="143"/>
    </row>
    <row r="39" spans="1:7" ht="27.6" x14ac:dyDescent="0.3">
      <c r="A39" s="79" t="s">
        <v>538</v>
      </c>
      <c r="B39" s="135">
        <f>COUNTIF(Overview!E:E,"*"&amp;A39&amp;"*")</f>
        <v>1</v>
      </c>
      <c r="C39" s="60">
        <f>COUNTIF('Ligand-Target'!B:B,"*"&amp;A39&amp;"*")</f>
        <v>1</v>
      </c>
      <c r="G39" s="143"/>
    </row>
    <row r="40" spans="1:7" x14ac:dyDescent="0.3">
      <c r="A40" s="48" t="s">
        <v>398</v>
      </c>
      <c r="B40" s="135">
        <f>COUNTIF(Overview!E:E,"*"&amp;A40&amp;"*")</f>
        <v>1</v>
      </c>
      <c r="C40" s="60">
        <f>COUNTIF('Ligand-Target'!B:B,"*"&amp;A40&amp;"*")</f>
        <v>1</v>
      </c>
      <c r="G40" s="143"/>
    </row>
    <row r="41" spans="1:7" x14ac:dyDescent="0.3">
      <c r="A41" s="79" t="s">
        <v>536</v>
      </c>
      <c r="B41" s="135">
        <f>COUNTIF(Overview!E:E,"*"&amp;A41&amp;"*")</f>
        <v>1</v>
      </c>
      <c r="C41" s="60">
        <f>COUNTIF('Ligand-Target'!B:B,"*"&amp;A41&amp;"*")</f>
        <v>1</v>
      </c>
      <c r="G41" s="143"/>
    </row>
    <row r="42" spans="1:7" x14ac:dyDescent="0.3">
      <c r="A42" s="48" t="s">
        <v>449</v>
      </c>
      <c r="B42" s="135">
        <f>COUNTIF(Overview!E:E,"*"&amp;A42&amp;"*")</f>
        <v>1</v>
      </c>
      <c r="C42" s="60">
        <f>COUNTIF('Ligand-Target'!B:B,"*"&amp;A42&amp;"*")</f>
        <v>1</v>
      </c>
      <c r="G42" s="143"/>
    </row>
    <row r="43" spans="1:7" x14ac:dyDescent="0.3">
      <c r="A43" s="48" t="s">
        <v>458</v>
      </c>
      <c r="B43" s="135">
        <f>COUNTIF(Overview!E:E,"*"&amp;A43&amp;"*")</f>
        <v>1</v>
      </c>
      <c r="C43" s="60">
        <f>COUNTIF('Ligand-Target'!B:B,"*"&amp;A43&amp;"*")</f>
        <v>1</v>
      </c>
      <c r="G43" s="143"/>
    </row>
    <row r="44" spans="1:7" ht="28.8" x14ac:dyDescent="0.3">
      <c r="A44" s="48" t="s">
        <v>396</v>
      </c>
      <c r="B44" s="135">
        <f>COUNTIF(Overview!E:E,"*"&amp;A44&amp;"*")</f>
        <v>1</v>
      </c>
      <c r="C44" s="60">
        <f>COUNTIF('Ligand-Target'!B:B,"*"&amp;A44&amp;"*")</f>
        <v>1</v>
      </c>
      <c r="G44" s="143"/>
    </row>
    <row r="45" spans="1:7" x14ac:dyDescent="0.3">
      <c r="A45" s="48" t="s">
        <v>384</v>
      </c>
      <c r="B45" s="135">
        <f>COUNTIF(Overview!E:E,"*"&amp;A45&amp;"*")</f>
        <v>1</v>
      </c>
      <c r="C45" s="60">
        <f>COUNTIF('Ligand-Target'!B:B,"*"&amp;A45&amp;"*")</f>
        <v>1</v>
      </c>
      <c r="G45" s="143"/>
    </row>
    <row r="46" spans="1:7" x14ac:dyDescent="0.3">
      <c r="A46" s="79" t="s">
        <v>550</v>
      </c>
      <c r="B46" s="135">
        <f>COUNTIF(Overview!E:E,"*"&amp;A46&amp;"*")</f>
        <v>1</v>
      </c>
      <c r="C46" s="60">
        <f>COUNTIF('Ligand-Target'!B:B,"*"&amp;A46&amp;"*")</f>
        <v>1</v>
      </c>
      <c r="G46" s="143"/>
    </row>
    <row r="47" spans="1:7" x14ac:dyDescent="0.3">
      <c r="A47" s="48" t="s">
        <v>813</v>
      </c>
      <c r="B47" s="135">
        <f>COUNTIF(Overview!E:E,"*"&amp;A47&amp;"*")</f>
        <v>1</v>
      </c>
      <c r="C47" s="60">
        <f>COUNTIF('Ligand-Target'!B:B,"*"&amp;A47&amp;"*")</f>
        <v>1</v>
      </c>
      <c r="G47" s="143"/>
    </row>
    <row r="48" spans="1:7" x14ac:dyDescent="0.3">
      <c r="A48" s="48" t="s">
        <v>814</v>
      </c>
      <c r="B48" s="135">
        <f>COUNTIF(Overview!E:E,"*"&amp;A48&amp;"*")</f>
        <v>1</v>
      </c>
      <c r="C48" s="60">
        <f>COUNTIF('Ligand-Target'!B:B,"*"&amp;A48&amp;"*")</f>
        <v>0</v>
      </c>
      <c r="G48" s="143"/>
    </row>
    <row r="49" spans="1:7" x14ac:dyDescent="0.3">
      <c r="A49" s="48" t="s">
        <v>416</v>
      </c>
      <c r="B49" s="135">
        <f>COUNTIF(Overview!E:E,"*"&amp;A49&amp;"*")</f>
        <v>1</v>
      </c>
      <c r="C49" s="60">
        <f>COUNTIF('Ligand-Target'!B:B,"*"&amp;A49&amp;"*")</f>
        <v>0</v>
      </c>
      <c r="G49" s="143"/>
    </row>
    <row r="50" spans="1:7" ht="28.8" x14ac:dyDescent="0.3">
      <c r="A50" s="48" t="s">
        <v>568</v>
      </c>
      <c r="B50" s="135">
        <f>COUNTIF(Overview!E:E,"*"&amp;A50&amp;"*")</f>
        <v>1</v>
      </c>
      <c r="C50" s="60">
        <f>COUNTIF('Ligand-Target'!B:B,"*"&amp;A50&amp;"*")</f>
        <v>0</v>
      </c>
      <c r="G50" s="143"/>
    </row>
    <row r="51" spans="1:7" ht="28.8" x14ac:dyDescent="0.3">
      <c r="A51" s="48" t="s">
        <v>420</v>
      </c>
      <c r="B51" s="135">
        <f>COUNTIF(Overview!E:E,"*"&amp;A51&amp;"*")</f>
        <v>1</v>
      </c>
      <c r="C51" s="60">
        <f>COUNTIF('Ligand-Target'!B:B,"*"&amp;A51&amp;"*")</f>
        <v>0</v>
      </c>
      <c r="G51" s="143"/>
    </row>
    <row r="52" spans="1:7" ht="15" customHeight="1" x14ac:dyDescent="0.3">
      <c r="A52" s="48" t="s">
        <v>422</v>
      </c>
      <c r="B52" s="135">
        <f>COUNTIF(Overview!E:E,"*"&amp;A52&amp;"*")</f>
        <v>1</v>
      </c>
      <c r="C52" s="60">
        <f>COUNTIF('Ligand-Target'!B:B,"*"&amp;A52&amp;"*")</f>
        <v>0</v>
      </c>
      <c r="G52" s="143"/>
    </row>
    <row r="53" spans="1:7" x14ac:dyDescent="0.3">
      <c r="A53" s="48" t="s">
        <v>446</v>
      </c>
      <c r="B53" s="135">
        <f>COUNTIF(Overview!E:E,"*"&amp;A53&amp;"*")</f>
        <v>1</v>
      </c>
      <c r="C53" s="60">
        <f>COUNTIF('Ligand-Target'!B:B,"*"&amp;A53&amp;"*")</f>
        <v>0</v>
      </c>
      <c r="G53" s="143"/>
    </row>
    <row r="54" spans="1:7" ht="28.8" x14ac:dyDescent="0.3">
      <c r="A54" s="48" t="s">
        <v>415</v>
      </c>
      <c r="B54" s="135">
        <f>COUNTIF(Overview!E:E,"*"&amp;A54&amp;"*")</f>
        <v>1</v>
      </c>
      <c r="C54" s="60">
        <f>COUNTIF('Ligand-Target'!B:B,"*"&amp;A54&amp;"*")</f>
        <v>0</v>
      </c>
      <c r="G54" s="143"/>
    </row>
    <row r="55" spans="1:7" ht="28.8" x14ac:dyDescent="0.3">
      <c r="A55" s="48" t="s">
        <v>566</v>
      </c>
      <c r="B55" s="135">
        <f>COUNTIF(Overview!E:E,"*"&amp;A55&amp;"*")</f>
        <v>1</v>
      </c>
      <c r="C55" s="60">
        <f>COUNTIF('Ligand-Target'!B:B,"*"&amp;A55&amp;"*")</f>
        <v>0</v>
      </c>
      <c r="G55" s="143"/>
    </row>
    <row r="56" spans="1:7" x14ac:dyDescent="0.3">
      <c r="A56" s="48" t="s">
        <v>414</v>
      </c>
      <c r="B56" s="135">
        <f>COUNTIF(Overview!E:E,"*"&amp;A56&amp;"*")</f>
        <v>1</v>
      </c>
      <c r="C56" s="60">
        <f>COUNTIF('Ligand-Target'!B:B,"*"&amp;A56&amp;"*")</f>
        <v>0</v>
      </c>
      <c r="G56" s="143"/>
    </row>
    <row r="57" spans="1:7" ht="28.8" x14ac:dyDescent="0.3">
      <c r="A57" s="48" t="s">
        <v>428</v>
      </c>
      <c r="B57" s="135">
        <f>COUNTIF(Overview!E:E,"*"&amp;A57&amp;"*")</f>
        <v>1</v>
      </c>
      <c r="C57" s="60">
        <f>COUNTIF('Ligand-Target'!B:B,"*"&amp;A57&amp;"*")</f>
        <v>0</v>
      </c>
      <c r="G57" s="143"/>
    </row>
    <row r="58" spans="1:7" ht="28.8" x14ac:dyDescent="0.3">
      <c r="A58" s="48" t="s">
        <v>429</v>
      </c>
      <c r="B58" s="135">
        <f>COUNTIF(Overview!E:E,"*"&amp;A58&amp;"*")</f>
        <v>1</v>
      </c>
      <c r="C58" s="60">
        <f>COUNTIF('Ligand-Target'!B:B,"*"&amp;A58&amp;"*")</f>
        <v>0</v>
      </c>
    </row>
    <row r="59" spans="1:7" x14ac:dyDescent="0.3">
      <c r="A59" s="48" t="s">
        <v>417</v>
      </c>
      <c r="B59" s="135">
        <f>COUNTIF(Overview!E:E,"*"&amp;A59&amp;"*")</f>
        <v>1</v>
      </c>
      <c r="C59" s="60">
        <f>COUNTIF('Ligand-Target'!B:B,"*"&amp;A59&amp;"*")</f>
        <v>0</v>
      </c>
    </row>
    <row r="60" spans="1:7" x14ac:dyDescent="0.3">
      <c r="A60" s="48" t="s">
        <v>409</v>
      </c>
      <c r="B60" s="135">
        <f>COUNTIF(Overview!E:E,"*"&amp;A60&amp;"*")</f>
        <v>1</v>
      </c>
      <c r="C60" s="60">
        <f>COUNTIF('Ligand-Target'!B:B,"*"&amp;A60&amp;"*")</f>
        <v>0</v>
      </c>
    </row>
    <row r="61" spans="1:7" x14ac:dyDescent="0.3">
      <c r="A61" s="48" t="s">
        <v>408</v>
      </c>
      <c r="B61" s="135">
        <f>COUNTIF(Overview!E:E,"*"&amp;A61&amp;"*")</f>
        <v>1</v>
      </c>
      <c r="C61" s="60">
        <f>COUNTIF('Ligand-Target'!B:B,"*"&amp;A61&amp;"*")</f>
        <v>0</v>
      </c>
    </row>
    <row r="62" spans="1:7" ht="31.2" customHeight="1" x14ac:dyDescent="0.3">
      <c r="A62" s="48" t="s">
        <v>567</v>
      </c>
      <c r="B62" s="135">
        <f>COUNTIF(Overview!E:E,"*"&amp;A62&amp;"*")</f>
        <v>1</v>
      </c>
      <c r="C62" s="60">
        <f>COUNTIF('Ligand-Target'!B:B,"*"&amp;A62&amp;"*")</f>
        <v>0</v>
      </c>
    </row>
    <row r="63" spans="1:7" x14ac:dyDescent="0.3">
      <c r="A63" s="48" t="s">
        <v>424</v>
      </c>
      <c r="B63" s="135">
        <f>COUNTIF(Overview!E:E,"*"&amp;A63&amp;"*")</f>
        <v>1</v>
      </c>
      <c r="C63" s="60">
        <f>COUNTIF('Ligand-Target'!B:B,"*"&amp;A63&amp;"*")</f>
        <v>0</v>
      </c>
    </row>
    <row r="64" spans="1:7" x14ac:dyDescent="0.3">
      <c r="A64" s="48" t="s">
        <v>563</v>
      </c>
      <c r="B64" s="135">
        <f>COUNTIF(Overview!E:E,"*"&amp;A64&amp;"*")</f>
        <v>1</v>
      </c>
      <c r="C64" s="60">
        <f>COUNTIF('Ligand-Target'!B:B,"*"&amp;A64&amp;"*")</f>
        <v>0</v>
      </c>
    </row>
    <row r="65" spans="1:4" ht="25.2" customHeight="1" x14ac:dyDescent="0.3">
      <c r="A65" s="48" t="s">
        <v>815</v>
      </c>
      <c r="B65" s="135">
        <f>COUNTIF(Overview!E:E,"*"&amp;A65&amp;"*")</f>
        <v>1</v>
      </c>
      <c r="C65" s="60">
        <f>COUNTIF('Ligand-Target'!B:B,"*"&amp;A65&amp;"*")</f>
        <v>0</v>
      </c>
    </row>
    <row r="66" spans="1:4" ht="27.6" customHeight="1" x14ac:dyDescent="0.3">
      <c r="A66" s="48" t="s">
        <v>427</v>
      </c>
      <c r="B66" s="135">
        <f>COUNTIF(Overview!E:E,"*"&amp;A66&amp;"*")</f>
        <v>1</v>
      </c>
      <c r="C66" s="60">
        <f>COUNTIF('Ligand-Target'!B:B,"*"&amp;A66&amp;"*")</f>
        <v>0</v>
      </c>
    </row>
    <row r="67" spans="1:4" ht="31.95" customHeight="1" x14ac:dyDescent="0.3">
      <c r="A67" s="48" t="s">
        <v>565</v>
      </c>
      <c r="B67" s="135">
        <f>COUNTIF(Overview!E:E,"*"&amp;A67&amp;"*")</f>
        <v>1</v>
      </c>
      <c r="C67" s="60">
        <f>COUNTIF('Ligand-Target'!B:B,"*"&amp;A67&amp;"*")</f>
        <v>0</v>
      </c>
    </row>
    <row r="68" spans="1:4" x14ac:dyDescent="0.3">
      <c r="A68" s="48" t="s">
        <v>405</v>
      </c>
      <c r="B68" s="135">
        <f>COUNTIF(Overview!E:E,"*"&amp;A68&amp;"*")</f>
        <v>1</v>
      </c>
      <c r="C68" s="60">
        <f>COUNTIF('Ligand-Target'!B:B,"*"&amp;A68&amp;"*")</f>
        <v>0</v>
      </c>
    </row>
    <row r="69" spans="1:4" x14ac:dyDescent="0.3">
      <c r="A69" s="48" t="s">
        <v>413</v>
      </c>
      <c r="B69" s="135">
        <f>COUNTIF(Overview!E:E,"*"&amp;A69&amp;"*")</f>
        <v>1</v>
      </c>
      <c r="C69" s="60">
        <f>COUNTIF('Ligand-Target'!B:B,"*"&amp;A69&amp;"*")</f>
        <v>0</v>
      </c>
    </row>
    <row r="70" spans="1:4" x14ac:dyDescent="0.3">
      <c r="A70" s="148" t="s">
        <v>418</v>
      </c>
      <c r="B70" s="135">
        <f>COUNTIF(Overview!E:E,"*"&amp;A70&amp;"*")</f>
        <v>1</v>
      </c>
      <c r="C70" s="60">
        <f>COUNTIF('Ligand-Target'!B:B,"*"&amp;A70&amp;"*")</f>
        <v>0</v>
      </c>
    </row>
    <row r="71" spans="1:4" x14ac:dyDescent="0.3">
      <c r="A71" s="48" t="s">
        <v>423</v>
      </c>
      <c r="B71" s="135">
        <f>COUNTIF(Overview!E:E,"*"&amp;A71&amp;"*")</f>
        <v>1</v>
      </c>
      <c r="C71" s="60">
        <f>COUNTIF('Ligand-Target'!B:B,"*"&amp;A71&amp;"*")</f>
        <v>0</v>
      </c>
    </row>
    <row r="72" spans="1:4" x14ac:dyDescent="0.3">
      <c r="A72" s="48" t="s">
        <v>425</v>
      </c>
      <c r="B72" s="135">
        <f>COUNTIF(Overview!E:E,"*"&amp;A72&amp;"*")</f>
        <v>1</v>
      </c>
      <c r="C72" s="60">
        <f>COUNTIF('Ligand-Target'!B:B,"*"&amp;A72&amp;"*")</f>
        <v>0</v>
      </c>
    </row>
    <row r="73" spans="1:4" x14ac:dyDescent="0.3">
      <c r="A73" s="48" t="s">
        <v>455</v>
      </c>
      <c r="B73" s="135">
        <f>COUNTIF(Overview!E:E,"*"&amp;A73&amp;"*")</f>
        <v>1</v>
      </c>
      <c r="C73" s="60">
        <f>COUNTIF('Ligand-Target'!B:B,"*"&amp;A73&amp;"*")</f>
        <v>0</v>
      </c>
    </row>
    <row r="74" spans="1:4" x14ac:dyDescent="0.3">
      <c r="A74" s="48"/>
    </row>
    <row r="75" spans="1:4" x14ac:dyDescent="0.3">
      <c r="A75" s="48"/>
      <c r="D75" t="s">
        <v>816</v>
      </c>
    </row>
    <row r="76" spans="1:4" x14ac:dyDescent="0.3">
      <c r="A76" s="149">
        <f>COUNTA(A2:A73)</f>
        <v>72</v>
      </c>
      <c r="B76" s="7">
        <f>SUM(B2:B73)</f>
        <v>94</v>
      </c>
      <c r="C76">
        <f>COUNTIF(C2:C73,0)</f>
        <v>27</v>
      </c>
      <c r="D76" s="150">
        <f>A76-C76</f>
        <v>45</v>
      </c>
    </row>
  </sheetData>
  <conditionalFormatting sqref="A2:A58 A76">
    <cfRule type="expression" dxfId="27" priority="6" stopIfTrue="1">
      <formula>AND(COUNTIF($A$76:$A$76, A2)+COUNTIF($A$2:$A$58, A2)&gt;1,NOT(ISBLANK(A2)))</formula>
    </cfRule>
  </conditionalFormatting>
  <conditionalFormatting sqref="A59:A63">
    <cfRule type="expression" dxfId="26" priority="3" stopIfTrue="1">
      <formula>AND(COUNTIF($A$59:$A$63, A59)&gt;1,NOT(ISBLANK(A59)))</formula>
    </cfRule>
  </conditionalFormatting>
  <conditionalFormatting sqref="A64:A69">
    <cfRule type="expression" dxfId="25" priority="4" stopIfTrue="1">
      <formula>AND(COUNTIF($A$64:$A$69, A64)&gt;1,NOT(ISBLANK(A64)))</formula>
    </cfRule>
  </conditionalFormatting>
  <conditionalFormatting sqref="A71:A75">
    <cfRule type="expression" dxfId="24" priority="5" stopIfTrue="1">
      <formula>AND(COUNTIF($A$71:$A$75, A71)&gt;1,NOT(ISBLANK(A71)))</formula>
    </cfRule>
  </conditionalFormatting>
  <conditionalFormatting sqref="B2:B73">
    <cfRule type="cellIs" dxfId="23" priority="7" stopIfTrue="1" operator="equal">
      <formula>0</formula>
    </cfRule>
  </conditionalFormatting>
  <conditionalFormatting sqref="G1:G57">
    <cfRule type="expression" dxfId="22" priority="8" stopIfTrue="1">
      <formula>AND(COUNTIF($G$1:$G$57, G1)&gt;1,NOT(ISBLANK(G1)))</formula>
    </cfRule>
  </conditionalFormatting>
  <pageMargins left="0.511811024" right="0.511811024" top="0.78740157500000008" bottom="0.78740157500000008" header="0.31496062000000008" footer="0.31496062000000008"/>
  <pageSetup paperSize="0" fitToWidth="0" fitToHeight="0" orientation="portrait" horizontalDpi="0" verticalDpi="0" copie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FBEE9-93D1-46A3-ABD9-D19281374C39}">
  <dimension ref="A1:C8"/>
  <sheetViews>
    <sheetView workbookViewId="0"/>
  </sheetViews>
  <sheetFormatPr baseColWidth="10" defaultColWidth="8.88671875" defaultRowHeight="14.4" x14ac:dyDescent="0.3"/>
  <cols>
    <col min="1" max="1" width="15.21875" customWidth="1"/>
    <col min="2" max="2" width="8.88671875" customWidth="1"/>
    <col min="3" max="3" width="11.6640625" customWidth="1"/>
    <col min="4" max="4" width="8.88671875" customWidth="1"/>
  </cols>
  <sheetData>
    <row r="1" spans="1:3" x14ac:dyDescent="0.3">
      <c r="A1" s="151" t="s">
        <v>349</v>
      </c>
      <c r="B1" s="151" t="s">
        <v>588</v>
      </c>
      <c r="C1" s="151" t="s">
        <v>817</v>
      </c>
    </row>
    <row r="2" spans="1:3" x14ac:dyDescent="0.3">
      <c r="A2" s="152" t="s">
        <v>360</v>
      </c>
      <c r="B2" s="153">
        <f>COUNTIF(Overview!G:G,A2)</f>
        <v>12</v>
      </c>
      <c r="C2" s="154">
        <f t="shared" ref="C2:C8" si="0">(B2/$B$8)</f>
        <v>0.13333333333333333</v>
      </c>
    </row>
    <row r="3" spans="1:3" x14ac:dyDescent="0.3">
      <c r="A3" s="155" t="s">
        <v>366</v>
      </c>
      <c r="B3" s="153">
        <f>COUNTIF(Overview!G:G,A3)</f>
        <v>18</v>
      </c>
      <c r="C3" s="154">
        <f t="shared" si="0"/>
        <v>0.2</v>
      </c>
    </row>
    <row r="4" spans="1:3" x14ac:dyDescent="0.3">
      <c r="A4" s="155" t="s">
        <v>375</v>
      </c>
      <c r="B4" s="153">
        <f>COUNTIF(Overview!G:G,A4)</f>
        <v>5</v>
      </c>
      <c r="C4" s="154">
        <f t="shared" si="0"/>
        <v>5.5555555555555552E-2</v>
      </c>
    </row>
    <row r="5" spans="1:3" x14ac:dyDescent="0.3">
      <c r="A5" s="156" t="s">
        <v>406</v>
      </c>
      <c r="B5" s="153">
        <f>COUNTIF(Overview!G:G,A5)</f>
        <v>43</v>
      </c>
      <c r="C5" s="154">
        <f t="shared" si="0"/>
        <v>0.4777777777777778</v>
      </c>
    </row>
    <row r="6" spans="1:3" x14ac:dyDescent="0.3">
      <c r="A6" s="156" t="s">
        <v>517</v>
      </c>
      <c r="B6" s="153">
        <f>COUNTIF(Overview!G:G,A6)</f>
        <v>1</v>
      </c>
      <c r="C6" s="154">
        <f t="shared" si="0"/>
        <v>1.1111111111111112E-2</v>
      </c>
    </row>
    <row r="7" spans="1:3" x14ac:dyDescent="0.3">
      <c r="A7" s="157" t="s">
        <v>394</v>
      </c>
      <c r="B7" s="153">
        <f>COUNTIF(Overview!G:G,A7)</f>
        <v>11</v>
      </c>
      <c r="C7" s="154">
        <f t="shared" si="0"/>
        <v>0.12222222222222222</v>
      </c>
    </row>
    <row r="8" spans="1:3" x14ac:dyDescent="0.3">
      <c r="A8" s="158" t="s">
        <v>587</v>
      </c>
      <c r="B8" s="158">
        <f>SUM(B2:B7)</f>
        <v>90</v>
      </c>
      <c r="C8" s="159">
        <f t="shared" si="0"/>
        <v>1</v>
      </c>
    </row>
  </sheetData>
  <pageMargins left="0.511811024" right="0.511811024" top="0.78740157500000008" bottom="0.78740157500000008" header="0.31496062000000008" footer="0.31496062000000008"/>
  <pageSetup paperSize="0" fitToWidth="0" fitToHeight="0" orientation="portrait" horizontalDpi="0" verticalDpi="0" copie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DE687-69BB-4871-B516-436D0DA72F85}">
  <dimension ref="A1:P177"/>
  <sheetViews>
    <sheetView topLeftCell="A159" workbookViewId="0">
      <selection activeCell="A70" sqref="A70"/>
    </sheetView>
  </sheetViews>
  <sheetFormatPr baseColWidth="10" defaultColWidth="8.88671875" defaultRowHeight="14.4" x14ac:dyDescent="0.3"/>
  <cols>
    <col min="1" max="1" width="24.33203125" customWidth="1"/>
    <col min="2" max="2" width="12.33203125" customWidth="1"/>
    <col min="3" max="3" width="7.109375" customWidth="1"/>
    <col min="4" max="4" width="8.109375" customWidth="1"/>
    <col min="5" max="5" width="8.88671875" customWidth="1"/>
    <col min="6" max="12" width="5.6640625" customWidth="1"/>
    <col min="13" max="13" width="6.21875" customWidth="1"/>
    <col min="14" max="15" width="5.6640625" customWidth="1"/>
    <col min="16" max="16" width="7.21875" customWidth="1"/>
    <col min="17" max="17" width="8.88671875" customWidth="1"/>
    <col min="18" max="18" width="16.44140625" customWidth="1"/>
    <col min="19" max="19" width="8.88671875" customWidth="1"/>
  </cols>
  <sheetData>
    <row r="1" spans="1:16" x14ac:dyDescent="0.3">
      <c r="A1" s="160" t="s">
        <v>1</v>
      </c>
      <c r="B1" s="160" t="s">
        <v>818</v>
      </c>
      <c r="C1" s="160" t="s">
        <v>588</v>
      </c>
      <c r="D1" s="160" t="s">
        <v>819</v>
      </c>
      <c r="E1" s="160" t="s">
        <v>46</v>
      </c>
      <c r="F1" s="161" t="s">
        <v>820</v>
      </c>
      <c r="G1" s="161" t="s">
        <v>821</v>
      </c>
      <c r="H1" s="161" t="s">
        <v>822</v>
      </c>
      <c r="I1" s="161" t="s">
        <v>823</v>
      </c>
      <c r="J1" s="161" t="s">
        <v>824</v>
      </c>
      <c r="K1" s="161" t="s">
        <v>825</v>
      </c>
      <c r="L1" s="161" t="s">
        <v>826</v>
      </c>
      <c r="M1" s="161" t="s">
        <v>827</v>
      </c>
      <c r="N1" s="162" t="s">
        <v>828</v>
      </c>
      <c r="O1" s="161" t="s">
        <v>829</v>
      </c>
      <c r="P1" s="161" t="s">
        <v>830</v>
      </c>
    </row>
    <row r="2" spans="1:16" x14ac:dyDescent="0.3">
      <c r="A2" s="163" t="s">
        <v>639</v>
      </c>
      <c r="B2" s="163">
        <f>COUNTIF(Data!L:L,"*"&amp;A2&amp;"*")</f>
        <v>3</v>
      </c>
      <c r="C2" s="164">
        <f>COUNTIF(Overview!L:L,"*"&amp;A2&amp;"*")</f>
        <v>3</v>
      </c>
      <c r="D2" s="164">
        <f>COUNTIF('Ligand-Target'!D:D,"*"&amp;A2&amp;"*")</f>
        <v>3</v>
      </c>
      <c r="E2" s="165">
        <f>COUNTIF(In_vitro!$B$2:$B$45,"*"&amp;A2&amp;"*")</f>
        <v>1</v>
      </c>
      <c r="F2">
        <f>COUNTIFS(In_vitro!$C$2:$C$45,"*"&amp;F$1&amp;";*",In_vitro!$B$2:$B$45,"*"&amp;$A2&amp;"*")</f>
        <v>0</v>
      </c>
      <c r="G2">
        <f>COUNTIFS(In_vitro!$C$2:$C$45,"*"&amp;G$1&amp;";*",In_vitro!$B$2:$B$45,"*"&amp;$A2&amp;"*")</f>
        <v>0</v>
      </c>
      <c r="H2">
        <f>COUNTIFS(In_vitro!$C$2:$C$45,"*"&amp;H$1&amp;";*",In_vitro!$B$2:$B$45,"*"&amp;$A2&amp;"*")</f>
        <v>0</v>
      </c>
      <c r="I2">
        <f>COUNTIFS(In_vitro!$C$2:$C$45,"*"&amp;I$1&amp;";*",In_vitro!$B$2:$B$45,"*"&amp;$A2&amp;"*")</f>
        <v>0</v>
      </c>
      <c r="J2">
        <f>COUNTIFS(In_vitro!$C$2:$C$45,"*"&amp;J$1&amp;";*",In_vitro!$B$2:$B$45,"*"&amp;$A2&amp;"*")</f>
        <v>0</v>
      </c>
      <c r="K2">
        <f>COUNTIFS(In_vitro!$C$2:$C$45,"*"&amp;K$1&amp;";*",In_vitro!$B$2:$B$45,"*"&amp;$A2&amp;"*")</f>
        <v>0</v>
      </c>
      <c r="L2">
        <f>COUNTIFS(In_vitro!$C$2:$C$45,"*"&amp;L$1&amp;";*",In_vitro!$B$2:$B$45,"*"&amp;$A2&amp;"*")</f>
        <v>0</v>
      </c>
      <c r="M2">
        <f>COUNTIFS(In_vitro!$C$2:$C$45,"*"&amp;M$1&amp;";*",In_vitro!$B$2:$B$45,"*"&amp;$A2&amp;"*")</f>
        <v>1</v>
      </c>
      <c r="N2">
        <f>COUNTIFS(In_vitro!$C$2:$C$45,"*; "&amp;N$1&amp;"*",In_vitro!$B$2:$B$45,"*"&amp;$A2&amp;"*")</f>
        <v>1</v>
      </c>
      <c r="O2">
        <f>COUNTIFS(In_vitro!$C$2:$C$45,"*; "&amp;O$1&amp;"*",In_vitro!$B$2:$B$45,"*"&amp;$A2&amp;"*")</f>
        <v>0</v>
      </c>
      <c r="P2">
        <f>COUNTIFS(In_vitro!$C$2:$C$45,"*"&amp;"; "&amp;N$1&amp;"*",In_vitro!$B$2:$B$45,"*"&amp;$A2&amp;"*",In_vitro!$C$2:$C$45,"*"&amp;"; "&amp;O$1&amp;"*")</f>
        <v>0</v>
      </c>
    </row>
    <row r="3" spans="1:16" x14ac:dyDescent="0.3">
      <c r="A3" s="166" t="s">
        <v>687</v>
      </c>
      <c r="B3" s="163">
        <f>COUNTIF(Data!L:L,"*"&amp;A3&amp;"*")</f>
        <v>2</v>
      </c>
      <c r="C3" s="164">
        <f>COUNTIF(Overview!L:L,"*"&amp;A3&amp;"*")</f>
        <v>2</v>
      </c>
      <c r="D3" s="164">
        <f>COUNTIF('Ligand-Target'!D:D,"*"&amp;A3&amp;"*")</f>
        <v>2</v>
      </c>
      <c r="E3" s="165">
        <f>COUNTIF(In_vitro!$B$2:$B$45,"*"&amp;A3&amp;"*")</f>
        <v>1</v>
      </c>
      <c r="F3">
        <f>COUNTIFS(In_vitro!$C$2:$C$45,"*"&amp;F$1&amp;";*",In_vitro!$B$2:$B$45,"*"&amp;$A3&amp;"*")</f>
        <v>1</v>
      </c>
      <c r="G3">
        <f>COUNTIFS(In_vitro!$C$2:$C$45,"*"&amp;G$1&amp;";*",In_vitro!$B$2:$B$45,"*"&amp;$A3&amp;"*")</f>
        <v>0</v>
      </c>
      <c r="H3">
        <f>COUNTIFS(In_vitro!$C$2:$C$45,"*"&amp;H$1&amp;";*",In_vitro!$B$2:$B$45,"*"&amp;$A3&amp;"*")</f>
        <v>0</v>
      </c>
      <c r="I3">
        <f>COUNTIFS(In_vitro!$C$2:$C$45,"*"&amp;I$1&amp;";*",In_vitro!$B$2:$B$45,"*"&amp;$A3&amp;"*")</f>
        <v>0</v>
      </c>
      <c r="J3">
        <f>COUNTIFS(In_vitro!$C$2:$C$45,"*"&amp;J$1&amp;";*",In_vitro!$B$2:$B$45,"*"&amp;$A3&amp;"*")</f>
        <v>0</v>
      </c>
      <c r="K3">
        <f>COUNTIFS(In_vitro!$C$2:$C$45,"*"&amp;K$1&amp;";*",In_vitro!$B$2:$B$45,"*"&amp;$A3&amp;"*")</f>
        <v>0</v>
      </c>
      <c r="L3">
        <f>COUNTIFS(In_vitro!$C$2:$C$45,"*"&amp;L$1&amp;";*",In_vitro!$B$2:$B$45,"*"&amp;$A3&amp;"*")</f>
        <v>0</v>
      </c>
      <c r="M3">
        <f>COUNTIFS(In_vitro!$C$2:$C$45,"*"&amp;M$1&amp;";*",In_vitro!$B$2:$B$45,"*"&amp;$A3&amp;"*")</f>
        <v>0</v>
      </c>
      <c r="N3">
        <f>COUNTIFS(In_vitro!$C$2:$C$45,"*; "&amp;N$1&amp;"*",In_vitro!$B$2:$B$45,"*"&amp;$A3&amp;"*")</f>
        <v>1</v>
      </c>
      <c r="O3">
        <f>COUNTIFS(In_vitro!$C$2:$C$45,"*; "&amp;O$1&amp;"*",In_vitro!$B$2:$B$45,"*"&amp;$A3&amp;"*")</f>
        <v>1</v>
      </c>
      <c r="P3">
        <f>COUNTIFS(In_vitro!$C$2:$C$45,"*"&amp;"; "&amp;N$1&amp;"*",In_vitro!$B$2:$B$45,"*"&amp;$A3&amp;"*",In_vitro!$C$2:$C$45,"*"&amp;"; "&amp;O$1&amp;"*")</f>
        <v>1</v>
      </c>
    </row>
    <row r="4" spans="1:16" x14ac:dyDescent="0.3">
      <c r="A4" s="166" t="s">
        <v>713</v>
      </c>
      <c r="B4" s="163">
        <f>COUNTIF(Data!L:L,"*"&amp;A4&amp;"*")</f>
        <v>2</v>
      </c>
      <c r="C4" s="164">
        <f>COUNTIF(Overview!L:L,"*"&amp;A4&amp;"*")</f>
        <v>2</v>
      </c>
      <c r="D4" s="164">
        <f>COUNTIF('Ligand-Target'!D:D,"*"&amp;A4&amp;"*")</f>
        <v>2</v>
      </c>
      <c r="E4" s="165">
        <f>COUNTIF(In_vitro!$B$2:$B$45,"*"&amp;A4&amp;"*")</f>
        <v>0</v>
      </c>
      <c r="F4">
        <f>COUNTIFS(In_vitro!$C$2:$C$45,"*"&amp;F$1&amp;";*",In_vitro!$B$2:$B$45,"*"&amp;$A4&amp;"*")</f>
        <v>0</v>
      </c>
      <c r="G4">
        <f>COUNTIFS(In_vitro!$C$2:$C$45,"*"&amp;G$1&amp;";*",In_vitro!$B$2:$B$45,"*"&amp;$A4&amp;"*")</f>
        <v>0</v>
      </c>
      <c r="H4">
        <f>COUNTIFS(In_vitro!$C$2:$C$45,"*"&amp;H$1&amp;";*",In_vitro!$B$2:$B$45,"*"&amp;$A4&amp;"*")</f>
        <v>0</v>
      </c>
      <c r="I4">
        <f>COUNTIFS(In_vitro!$C$2:$C$45,"*"&amp;I$1&amp;";*",In_vitro!$B$2:$B$45,"*"&amp;$A4&amp;"*")</f>
        <v>0</v>
      </c>
      <c r="J4">
        <f>COUNTIFS(In_vitro!$C$2:$C$45,"*"&amp;J$1&amp;";*",In_vitro!$B$2:$B$45,"*"&amp;$A4&amp;"*")</f>
        <v>0</v>
      </c>
      <c r="K4">
        <f>COUNTIFS(In_vitro!$C$2:$C$45,"*"&amp;K$1&amp;";*",In_vitro!$B$2:$B$45,"*"&amp;$A4&amp;"*")</f>
        <v>0</v>
      </c>
      <c r="L4">
        <f>COUNTIFS(In_vitro!$C$2:$C$45,"*"&amp;L$1&amp;";*",In_vitro!$B$2:$B$45,"*"&amp;$A4&amp;"*")</f>
        <v>0</v>
      </c>
      <c r="M4">
        <f>COUNTIFS(In_vitro!$C$2:$C$45,"*"&amp;M$1&amp;";*",In_vitro!$B$2:$B$45,"*"&amp;$A4&amp;"*")</f>
        <v>0</v>
      </c>
      <c r="N4">
        <f>COUNTIFS(In_vitro!$C$2:$C$45,"*; "&amp;N$1&amp;"*",In_vitro!$B$2:$B$45,"*"&amp;$A4&amp;"*")</f>
        <v>0</v>
      </c>
      <c r="O4">
        <f>COUNTIFS(In_vitro!$C$2:$C$45,"*; "&amp;O$1&amp;"*",In_vitro!$B$2:$B$45,"*"&amp;$A4&amp;"*")</f>
        <v>0</v>
      </c>
      <c r="P4">
        <f>COUNTIFS(In_vitro!$C$2:$C$45,"*"&amp;"; "&amp;N$1&amp;"*",In_vitro!$B$2:$B$45,"*"&amp;$A4&amp;"*",In_vitro!$C$2:$C$45,"*"&amp;"; "&amp;O$1&amp;"*")</f>
        <v>0</v>
      </c>
    </row>
    <row r="5" spans="1:16" x14ac:dyDescent="0.3">
      <c r="A5" s="166" t="s">
        <v>729</v>
      </c>
      <c r="B5" s="163">
        <f>COUNTIF(Data!L:L,"*"&amp;A5&amp;"*")</f>
        <v>2</v>
      </c>
      <c r="C5" s="164">
        <f>COUNTIF(Overview!L:L,"*"&amp;A5&amp;"*")</f>
        <v>2</v>
      </c>
      <c r="D5" s="164">
        <f>COUNTIF('Ligand-Target'!D:D,"*"&amp;A5&amp;"*")</f>
        <v>2</v>
      </c>
      <c r="E5" s="165">
        <f>COUNTIF(In_vitro!$B$2:$B$45,"*"&amp;A5&amp;"*")</f>
        <v>1</v>
      </c>
      <c r="F5">
        <f>COUNTIFS(In_vitro!$C$2:$C$45,"*"&amp;F$1&amp;";*",In_vitro!$B$2:$B$45,"*"&amp;$A5&amp;"*")</f>
        <v>1</v>
      </c>
      <c r="G5">
        <f>COUNTIFS(In_vitro!$C$2:$C$45,"*"&amp;G$1&amp;";*",In_vitro!$B$2:$B$45,"*"&amp;$A5&amp;"*")</f>
        <v>0</v>
      </c>
      <c r="H5">
        <f>COUNTIFS(In_vitro!$C$2:$C$45,"*"&amp;H$1&amp;";*",In_vitro!$B$2:$B$45,"*"&amp;$A5&amp;"*")</f>
        <v>0</v>
      </c>
      <c r="I5">
        <f>COUNTIFS(In_vitro!$C$2:$C$45,"*"&amp;I$1&amp;";*",In_vitro!$B$2:$B$45,"*"&amp;$A5&amp;"*")</f>
        <v>0</v>
      </c>
      <c r="J5">
        <f>COUNTIFS(In_vitro!$C$2:$C$45,"*"&amp;J$1&amp;";*",In_vitro!$B$2:$B$45,"*"&amp;$A5&amp;"*")</f>
        <v>0</v>
      </c>
      <c r="K5">
        <f>COUNTIFS(In_vitro!$C$2:$C$45,"*"&amp;K$1&amp;";*",In_vitro!$B$2:$B$45,"*"&amp;$A5&amp;"*")</f>
        <v>0</v>
      </c>
      <c r="L5">
        <f>COUNTIFS(In_vitro!$C$2:$C$45,"*"&amp;L$1&amp;";*",In_vitro!$B$2:$B$45,"*"&amp;$A5&amp;"*")</f>
        <v>0</v>
      </c>
      <c r="M5">
        <f>COUNTIFS(In_vitro!$C$2:$C$45,"*"&amp;M$1&amp;";*",In_vitro!$B$2:$B$45,"*"&amp;$A5&amp;"*")</f>
        <v>0</v>
      </c>
      <c r="N5">
        <f>COUNTIFS(In_vitro!$C$2:$C$45,"*; "&amp;N$1&amp;"*",In_vitro!$B$2:$B$45,"*"&amp;$A5&amp;"*")</f>
        <v>1</v>
      </c>
      <c r="O5">
        <f>COUNTIFS(In_vitro!$C$2:$C$45,"*; "&amp;O$1&amp;"*",In_vitro!$B$2:$B$45,"*"&amp;$A5&amp;"*")</f>
        <v>1</v>
      </c>
      <c r="P5">
        <f>COUNTIFS(In_vitro!$C$2:$C$45,"*"&amp;"; "&amp;N$1&amp;"*",In_vitro!$B$2:$B$45,"*"&amp;$A5&amp;"*",In_vitro!$C$2:$C$45,"*"&amp;"; "&amp;O$1&amp;"*")</f>
        <v>1</v>
      </c>
    </row>
    <row r="6" spans="1:16" x14ac:dyDescent="0.3">
      <c r="A6" s="166" t="s">
        <v>695</v>
      </c>
      <c r="B6" s="163">
        <f>COUNTIF(Data!L:L,"*"&amp;A6&amp;"*")</f>
        <v>2</v>
      </c>
      <c r="C6" s="164">
        <f>COUNTIF(Overview!L:L,"*"&amp;A6&amp;"*")</f>
        <v>2</v>
      </c>
      <c r="D6" s="164">
        <f>COUNTIF('Ligand-Target'!D:D,"*"&amp;A6&amp;"*")</f>
        <v>2</v>
      </c>
      <c r="E6" s="165">
        <f>COUNTIF(In_vitro!$B$2:$B$45,"*"&amp;A6&amp;"*")</f>
        <v>1</v>
      </c>
      <c r="F6">
        <f>COUNTIFS(In_vitro!$C$2:$C$45,"*"&amp;F$1&amp;";*",In_vitro!$B$2:$B$45,"*"&amp;$A6&amp;"*")</f>
        <v>1</v>
      </c>
      <c r="G6">
        <f>COUNTIFS(In_vitro!$C$2:$C$45,"*"&amp;G$1&amp;";*",In_vitro!$B$2:$B$45,"*"&amp;$A6&amp;"*")</f>
        <v>0</v>
      </c>
      <c r="H6">
        <f>COUNTIFS(In_vitro!$C$2:$C$45,"*"&amp;H$1&amp;";*",In_vitro!$B$2:$B$45,"*"&amp;$A6&amp;"*")</f>
        <v>0</v>
      </c>
      <c r="I6">
        <f>COUNTIFS(In_vitro!$C$2:$C$45,"*"&amp;I$1&amp;";*",In_vitro!$B$2:$B$45,"*"&amp;$A6&amp;"*")</f>
        <v>0</v>
      </c>
      <c r="J6">
        <f>COUNTIFS(In_vitro!$C$2:$C$45,"*"&amp;J$1&amp;";*",In_vitro!$B$2:$B$45,"*"&amp;$A6&amp;"*")</f>
        <v>0</v>
      </c>
      <c r="K6">
        <f>COUNTIFS(In_vitro!$C$2:$C$45,"*"&amp;K$1&amp;";*",In_vitro!$B$2:$B$45,"*"&amp;$A6&amp;"*")</f>
        <v>0</v>
      </c>
      <c r="L6">
        <f>COUNTIFS(In_vitro!$C$2:$C$45,"*"&amp;L$1&amp;";*",In_vitro!$B$2:$B$45,"*"&amp;$A6&amp;"*")</f>
        <v>0</v>
      </c>
      <c r="M6">
        <f>COUNTIFS(In_vitro!$C$2:$C$45,"*"&amp;M$1&amp;";*",In_vitro!$B$2:$B$45,"*"&amp;$A6&amp;"*")</f>
        <v>0</v>
      </c>
      <c r="N6">
        <f>COUNTIFS(In_vitro!$C$2:$C$45,"*; "&amp;N$1&amp;"*",In_vitro!$B$2:$B$45,"*"&amp;$A6&amp;"*")</f>
        <v>1</v>
      </c>
      <c r="O6">
        <f>COUNTIFS(In_vitro!$C$2:$C$45,"*; "&amp;O$1&amp;"*",In_vitro!$B$2:$B$45,"*"&amp;$A6&amp;"*")</f>
        <v>1</v>
      </c>
      <c r="P6">
        <f>COUNTIFS(In_vitro!$C$2:$C$45,"*"&amp;"; "&amp;N$1&amp;"*",In_vitro!$B$2:$B$45,"*"&amp;$A6&amp;"*",In_vitro!$C$2:$C$45,"*"&amp;"; "&amp;O$1&amp;"*")</f>
        <v>1</v>
      </c>
    </row>
    <row r="7" spans="1:16" x14ac:dyDescent="0.3">
      <c r="A7" s="163" t="s">
        <v>637</v>
      </c>
      <c r="B7" s="163">
        <f>COUNTIF(Data!L:L,"*"&amp;A7&amp;"*")</f>
        <v>2</v>
      </c>
      <c r="C7" s="164">
        <f>COUNTIF(Overview!L:L,"*"&amp;A7&amp;"*")</f>
        <v>2</v>
      </c>
      <c r="D7" s="164">
        <f>COUNTIF('Ligand-Target'!D:D,"*"&amp;A7&amp;"*")</f>
        <v>2</v>
      </c>
      <c r="E7" s="165">
        <f>COUNTIF(In_vitro!$B$2:$B$45,"*"&amp;A7&amp;"*")</f>
        <v>0</v>
      </c>
      <c r="F7">
        <f>COUNTIFS(In_vitro!$C$2:$C$45,"*"&amp;F$1&amp;";*",In_vitro!$B$2:$B$45,"*"&amp;$A7&amp;"*")</f>
        <v>0</v>
      </c>
      <c r="G7">
        <f>COUNTIFS(In_vitro!$C$2:$C$45,"*"&amp;G$1&amp;";*",In_vitro!$B$2:$B$45,"*"&amp;$A7&amp;"*")</f>
        <v>0</v>
      </c>
      <c r="H7">
        <f>COUNTIFS(In_vitro!$C$2:$C$45,"*"&amp;H$1&amp;";*",In_vitro!$B$2:$B$45,"*"&amp;$A7&amp;"*")</f>
        <v>0</v>
      </c>
      <c r="I7">
        <f>COUNTIFS(In_vitro!$C$2:$C$45,"*"&amp;I$1&amp;";*",In_vitro!$B$2:$B$45,"*"&amp;$A7&amp;"*")</f>
        <v>0</v>
      </c>
      <c r="J7">
        <f>COUNTIFS(In_vitro!$C$2:$C$45,"*"&amp;J$1&amp;";*",In_vitro!$B$2:$B$45,"*"&amp;$A7&amp;"*")</f>
        <v>0</v>
      </c>
      <c r="K7">
        <f>COUNTIFS(In_vitro!$C$2:$C$45,"*"&amp;K$1&amp;";*",In_vitro!$B$2:$B$45,"*"&amp;$A7&amp;"*")</f>
        <v>0</v>
      </c>
      <c r="L7">
        <f>COUNTIFS(In_vitro!$C$2:$C$45,"*"&amp;L$1&amp;";*",In_vitro!$B$2:$B$45,"*"&amp;$A7&amp;"*")</f>
        <v>0</v>
      </c>
      <c r="M7">
        <f>COUNTIFS(In_vitro!$C$2:$C$45,"*"&amp;M$1&amp;";*",In_vitro!$B$2:$B$45,"*"&amp;$A7&amp;"*")</f>
        <v>0</v>
      </c>
      <c r="N7">
        <f>COUNTIFS(In_vitro!$C$2:$C$45,"*; "&amp;N$1&amp;"*",In_vitro!$B$2:$B$45,"*"&amp;$A7&amp;"*")</f>
        <v>0</v>
      </c>
      <c r="O7">
        <f>COUNTIFS(In_vitro!$C$2:$C$45,"*; "&amp;O$1&amp;"*",In_vitro!$B$2:$B$45,"*"&amp;$A7&amp;"*")</f>
        <v>0</v>
      </c>
      <c r="P7">
        <f>COUNTIFS(In_vitro!$C$2:$C$45,"*"&amp;"; "&amp;N$1&amp;"*",In_vitro!$B$2:$B$45,"*"&amp;$A7&amp;"*",In_vitro!$C$2:$C$45,"*"&amp;"; "&amp;O$1&amp;"*")</f>
        <v>0</v>
      </c>
    </row>
    <row r="8" spans="1:16" x14ac:dyDescent="0.3">
      <c r="A8" s="166" t="s">
        <v>752</v>
      </c>
      <c r="B8" s="163">
        <f>COUNTIF(Data!L:L,"*"&amp;A8&amp;"*")</f>
        <v>2</v>
      </c>
      <c r="C8" s="164">
        <f>COUNTIF(Overview!L:L,"*"&amp;A8&amp;"*")</f>
        <v>2</v>
      </c>
      <c r="D8" s="164">
        <f>COUNTIF('Ligand-Target'!D:D,"*"&amp;A8&amp;"*")</f>
        <v>1</v>
      </c>
      <c r="E8" s="165">
        <f>COUNTIF(In_vitro!$B$2:$B$45,"*"&amp;A8&amp;"*")</f>
        <v>0</v>
      </c>
      <c r="F8">
        <f>COUNTIFS(In_vitro!$C$2:$C$45,"*"&amp;F$1&amp;";*",In_vitro!$B$2:$B$45,"*"&amp;$A8&amp;"*")</f>
        <v>0</v>
      </c>
      <c r="G8">
        <f>COUNTIFS(In_vitro!$C$2:$C$45,"*"&amp;G$1&amp;";*",In_vitro!$B$2:$B$45,"*"&amp;$A8&amp;"*")</f>
        <v>0</v>
      </c>
      <c r="H8">
        <f>COUNTIFS(In_vitro!$C$2:$C$45,"*"&amp;H$1&amp;";*",In_vitro!$B$2:$B$45,"*"&amp;$A8&amp;"*")</f>
        <v>0</v>
      </c>
      <c r="I8">
        <f>COUNTIFS(In_vitro!$C$2:$C$45,"*"&amp;I$1&amp;";*",In_vitro!$B$2:$B$45,"*"&amp;$A8&amp;"*")</f>
        <v>0</v>
      </c>
      <c r="J8">
        <f>COUNTIFS(In_vitro!$C$2:$C$45,"*"&amp;J$1&amp;";*",In_vitro!$B$2:$B$45,"*"&amp;$A8&amp;"*")</f>
        <v>0</v>
      </c>
      <c r="K8">
        <f>COUNTIFS(In_vitro!$C$2:$C$45,"*"&amp;K$1&amp;";*",In_vitro!$B$2:$B$45,"*"&amp;$A8&amp;"*")</f>
        <v>0</v>
      </c>
      <c r="L8">
        <f>COUNTIFS(In_vitro!$C$2:$C$45,"*"&amp;L$1&amp;";*",In_vitro!$B$2:$B$45,"*"&amp;$A8&amp;"*")</f>
        <v>0</v>
      </c>
      <c r="M8">
        <f>COUNTIFS(In_vitro!$C$2:$C$45,"*"&amp;M$1&amp;";*",In_vitro!$B$2:$B$45,"*"&amp;$A8&amp;"*")</f>
        <v>0</v>
      </c>
      <c r="N8">
        <f>COUNTIFS(In_vitro!$C$2:$C$45,"*; "&amp;N$1&amp;"*",In_vitro!$B$2:$B$45,"*"&amp;$A8&amp;"*")</f>
        <v>0</v>
      </c>
      <c r="O8">
        <f>COUNTIFS(In_vitro!$C$2:$C$45,"*; "&amp;O$1&amp;"*",In_vitro!$B$2:$B$45,"*"&amp;$A8&amp;"*")</f>
        <v>0</v>
      </c>
      <c r="P8">
        <f>COUNTIFS(In_vitro!$C$2:$C$45,"*"&amp;"; "&amp;N$1&amp;"*",In_vitro!$B$2:$B$45,"*"&amp;$A8&amp;"*",In_vitro!$C$2:$C$45,"*"&amp;"; "&amp;O$1&amp;"*")</f>
        <v>0</v>
      </c>
    </row>
    <row r="9" spans="1:16" x14ac:dyDescent="0.3">
      <c r="A9" s="166" t="s">
        <v>138</v>
      </c>
      <c r="B9" s="163">
        <f>COUNTIF(Data!L:L,"*"&amp;A9&amp;"*")</f>
        <v>2</v>
      </c>
      <c r="C9" s="164">
        <f>COUNTIF(Overview!L:L,"*"&amp;A9&amp;"*")</f>
        <v>3</v>
      </c>
      <c r="D9" s="164">
        <f>COUNTIF('Ligand-Target'!D:D,"*"&amp;A9&amp;"*")</f>
        <v>2</v>
      </c>
      <c r="E9" s="165">
        <f>COUNTIF(In_vitro!$B$2:$B$45,"*"&amp;A9&amp;"*")</f>
        <v>1</v>
      </c>
      <c r="F9">
        <f>COUNTIFS(In_vitro!$C$2:$C$45,"*"&amp;F$1&amp;";*",In_vitro!$B$2:$B$45,"*"&amp;$A9&amp;"*")</f>
        <v>0</v>
      </c>
      <c r="G9">
        <f>COUNTIFS(In_vitro!$C$2:$C$45,"*"&amp;G$1&amp;";*",In_vitro!$B$2:$B$45,"*"&amp;$A9&amp;"*")</f>
        <v>0</v>
      </c>
      <c r="H9">
        <f>COUNTIFS(In_vitro!$C$2:$C$45,"*"&amp;H$1&amp;";*",In_vitro!$B$2:$B$45,"*"&amp;$A9&amp;"*")</f>
        <v>0</v>
      </c>
      <c r="I9">
        <f>COUNTIFS(In_vitro!$C$2:$C$45,"*"&amp;I$1&amp;";*",In_vitro!$B$2:$B$45,"*"&amp;$A9&amp;"*")</f>
        <v>0</v>
      </c>
      <c r="J9">
        <f>COUNTIFS(In_vitro!$C$2:$C$45,"*"&amp;J$1&amp;";*",In_vitro!$B$2:$B$45,"*"&amp;$A9&amp;"*")</f>
        <v>1</v>
      </c>
      <c r="K9">
        <f>COUNTIFS(In_vitro!$C$2:$C$45,"*"&amp;K$1&amp;";*",In_vitro!$B$2:$B$45,"*"&amp;$A9&amp;"*")</f>
        <v>0</v>
      </c>
      <c r="L9">
        <f>COUNTIFS(In_vitro!$C$2:$C$45,"*"&amp;L$1&amp;";*",In_vitro!$B$2:$B$45,"*"&amp;$A9&amp;"*")</f>
        <v>0</v>
      </c>
      <c r="M9">
        <f>COUNTIFS(In_vitro!$C$2:$C$45,"*"&amp;M$1&amp;";*",In_vitro!$B$2:$B$45,"*"&amp;$A9&amp;"*")</f>
        <v>0</v>
      </c>
      <c r="N9">
        <f>COUNTIFS(In_vitro!$C$2:$C$45,"*; "&amp;N$1&amp;"*",In_vitro!$B$2:$B$45,"*"&amp;$A9&amp;"*")</f>
        <v>0</v>
      </c>
      <c r="O9">
        <f>COUNTIFS(In_vitro!$C$2:$C$45,"*; "&amp;O$1&amp;"*",In_vitro!$B$2:$B$45,"*"&amp;$A9&amp;"*")</f>
        <v>1</v>
      </c>
      <c r="P9">
        <f>COUNTIFS(In_vitro!$C$2:$C$45,"*"&amp;"; "&amp;N$1&amp;"*",In_vitro!$B$2:$B$45,"*"&amp;$A9&amp;"*",In_vitro!$C$2:$C$45,"*"&amp;"; "&amp;O$1&amp;"*")</f>
        <v>0</v>
      </c>
    </row>
    <row r="10" spans="1:16" x14ac:dyDescent="0.3">
      <c r="A10" s="166" t="s">
        <v>399</v>
      </c>
      <c r="B10" s="163">
        <f>COUNTIF(Data!L:L,"*"&amp;A10&amp;"*")</f>
        <v>2</v>
      </c>
      <c r="C10" s="164">
        <f>COUNTIF(Overview!L:L,"*"&amp;A10&amp;"*")</f>
        <v>2</v>
      </c>
      <c r="D10" s="164">
        <f>COUNTIF('Ligand-Target'!D:D,"*"&amp;A10&amp;"*")</f>
        <v>1</v>
      </c>
      <c r="E10" s="165">
        <f>COUNTIF(In_vitro!$B$2:$B$45,"*"&amp;A10&amp;"*")</f>
        <v>1</v>
      </c>
      <c r="F10">
        <f>COUNTIFS(In_vitro!$C$2:$C$45,"*"&amp;F$1&amp;";*",In_vitro!$B$2:$B$45,"*"&amp;$A10&amp;"*")</f>
        <v>0</v>
      </c>
      <c r="G10">
        <f>COUNTIFS(In_vitro!$C$2:$C$45,"*"&amp;G$1&amp;";*",In_vitro!$B$2:$B$45,"*"&amp;$A10&amp;"*")</f>
        <v>0</v>
      </c>
      <c r="H10">
        <f>COUNTIFS(In_vitro!$C$2:$C$45,"*"&amp;H$1&amp;";*",In_vitro!$B$2:$B$45,"*"&amp;$A10&amp;"*")</f>
        <v>0</v>
      </c>
      <c r="I10">
        <f>COUNTIFS(In_vitro!$C$2:$C$45,"*"&amp;I$1&amp;";*",In_vitro!$B$2:$B$45,"*"&amp;$A10&amp;"*")</f>
        <v>1</v>
      </c>
      <c r="J10">
        <f>COUNTIFS(In_vitro!$C$2:$C$45,"*"&amp;J$1&amp;";*",In_vitro!$B$2:$B$45,"*"&amp;$A10&amp;"*")</f>
        <v>0</v>
      </c>
      <c r="K10">
        <f>COUNTIFS(In_vitro!$C$2:$C$45,"*"&amp;K$1&amp;";*",In_vitro!$B$2:$B$45,"*"&amp;$A10&amp;"*")</f>
        <v>1</v>
      </c>
      <c r="L10">
        <f>COUNTIFS(In_vitro!$C$2:$C$45,"*"&amp;L$1&amp;";*",In_vitro!$B$2:$B$45,"*"&amp;$A10&amp;"*")</f>
        <v>0</v>
      </c>
      <c r="M10">
        <f>COUNTIFS(In_vitro!$C$2:$C$45,"*"&amp;M$1&amp;";*",In_vitro!$B$2:$B$45,"*"&amp;$A10&amp;"*")</f>
        <v>0</v>
      </c>
      <c r="N10">
        <f>COUNTIFS(In_vitro!$C$2:$C$45,"*; "&amp;N$1&amp;"*",In_vitro!$B$2:$B$45,"*"&amp;$A10&amp;"*")</f>
        <v>0</v>
      </c>
      <c r="O10">
        <f>COUNTIFS(In_vitro!$C$2:$C$45,"*; "&amp;O$1&amp;"*",In_vitro!$B$2:$B$45,"*"&amp;$A10&amp;"*")</f>
        <v>1</v>
      </c>
      <c r="P10">
        <f>COUNTIFS(In_vitro!$C$2:$C$45,"*"&amp;"; "&amp;N$1&amp;"*",In_vitro!$B$2:$B$45,"*"&amp;$A10&amp;"*",In_vitro!$C$2:$C$45,"*"&amp;"; "&amp;O$1&amp;"*")</f>
        <v>0</v>
      </c>
    </row>
    <row r="11" spans="1:16" x14ac:dyDescent="0.3">
      <c r="A11" s="166" t="s">
        <v>706</v>
      </c>
      <c r="B11" s="163">
        <f>COUNTIF(Data!L:L,"*"&amp;A11&amp;"*")</f>
        <v>2</v>
      </c>
      <c r="C11" s="164">
        <f>COUNTIF(Overview!L:L,"*"&amp;A11&amp;"*")</f>
        <v>2</v>
      </c>
      <c r="D11" s="164">
        <f>COUNTIF('Ligand-Target'!D:D,"*"&amp;A11&amp;"*")</f>
        <v>2</v>
      </c>
      <c r="E11" s="165">
        <f>COUNTIF(In_vitro!$B$2:$B$45,"*"&amp;A11&amp;"*")</f>
        <v>1</v>
      </c>
      <c r="F11">
        <f>COUNTIFS(In_vitro!$C$2:$C$45,"*"&amp;F$1&amp;";*",In_vitro!$B$2:$B$45,"*"&amp;$A11&amp;"*")</f>
        <v>1</v>
      </c>
      <c r="G11">
        <f>COUNTIFS(In_vitro!$C$2:$C$45,"*"&amp;G$1&amp;";*",In_vitro!$B$2:$B$45,"*"&amp;$A11&amp;"*")</f>
        <v>0</v>
      </c>
      <c r="H11">
        <f>COUNTIFS(In_vitro!$C$2:$C$45,"*"&amp;H$1&amp;";*",In_vitro!$B$2:$B$45,"*"&amp;$A11&amp;"*")</f>
        <v>0</v>
      </c>
      <c r="I11">
        <f>COUNTIFS(In_vitro!$C$2:$C$45,"*"&amp;I$1&amp;";*",In_vitro!$B$2:$B$45,"*"&amp;$A11&amp;"*")</f>
        <v>0</v>
      </c>
      <c r="J11">
        <f>COUNTIFS(In_vitro!$C$2:$C$45,"*"&amp;J$1&amp;";*",In_vitro!$B$2:$B$45,"*"&amp;$A11&amp;"*")</f>
        <v>0</v>
      </c>
      <c r="K11">
        <f>COUNTIFS(In_vitro!$C$2:$C$45,"*"&amp;K$1&amp;";*",In_vitro!$B$2:$B$45,"*"&amp;$A11&amp;"*")</f>
        <v>0</v>
      </c>
      <c r="L11">
        <f>COUNTIFS(In_vitro!$C$2:$C$45,"*"&amp;L$1&amp;";*",In_vitro!$B$2:$B$45,"*"&amp;$A11&amp;"*")</f>
        <v>0</v>
      </c>
      <c r="M11">
        <f>COUNTIFS(In_vitro!$C$2:$C$45,"*"&amp;M$1&amp;";*",In_vitro!$B$2:$B$45,"*"&amp;$A11&amp;"*")</f>
        <v>0</v>
      </c>
      <c r="N11">
        <f>COUNTIFS(In_vitro!$C$2:$C$45,"*; "&amp;N$1&amp;"*",In_vitro!$B$2:$B$45,"*"&amp;$A11&amp;"*")</f>
        <v>1</v>
      </c>
      <c r="O11">
        <f>COUNTIFS(In_vitro!$C$2:$C$45,"*; "&amp;O$1&amp;"*",In_vitro!$B$2:$B$45,"*"&amp;$A11&amp;"*")</f>
        <v>0</v>
      </c>
      <c r="P11">
        <f>COUNTIFS(In_vitro!$C$2:$C$45,"*"&amp;"; "&amp;N$1&amp;"*",In_vitro!$B$2:$B$45,"*"&amp;$A11&amp;"*",In_vitro!$C$2:$C$45,"*"&amp;"; "&amp;O$1&amp;"*")</f>
        <v>0</v>
      </c>
    </row>
    <row r="12" spans="1:16" x14ac:dyDescent="0.3">
      <c r="A12" s="163" t="s">
        <v>635</v>
      </c>
      <c r="B12" s="163">
        <f>COUNTIF(Data!L:L,"*"&amp;A12&amp;"*")</f>
        <v>2</v>
      </c>
      <c r="C12" s="164">
        <f>COUNTIF(Overview!L:L,"*"&amp;A12&amp;"*")</f>
        <v>3</v>
      </c>
      <c r="D12" s="164">
        <f>COUNTIF('Ligand-Target'!D:D,"*"&amp;A12&amp;"*")</f>
        <v>3</v>
      </c>
      <c r="E12" s="165">
        <f>COUNTIF(In_vitro!$B$2:$B$45,"*"&amp;A12&amp;"*")</f>
        <v>1</v>
      </c>
      <c r="F12">
        <f>COUNTIFS(In_vitro!$C$2:$C$45,"*"&amp;F$1&amp;";*",In_vitro!$B$2:$B$45,"*"&amp;$A12&amp;"*")</f>
        <v>0</v>
      </c>
      <c r="G12">
        <f>COUNTIFS(In_vitro!$C$2:$C$45,"*"&amp;G$1&amp;";*",In_vitro!$B$2:$B$45,"*"&amp;$A12&amp;"*")</f>
        <v>0</v>
      </c>
      <c r="H12">
        <f>COUNTIFS(In_vitro!$C$2:$C$45,"*"&amp;H$1&amp;";*",In_vitro!$B$2:$B$45,"*"&amp;$A12&amp;"*")</f>
        <v>0</v>
      </c>
      <c r="I12">
        <f>COUNTIFS(In_vitro!$C$2:$C$45,"*"&amp;I$1&amp;";*",In_vitro!$B$2:$B$45,"*"&amp;$A12&amp;"*")</f>
        <v>1</v>
      </c>
      <c r="J12">
        <f>COUNTIFS(In_vitro!$C$2:$C$45,"*"&amp;J$1&amp;";*",In_vitro!$B$2:$B$45,"*"&amp;$A12&amp;"*")</f>
        <v>1</v>
      </c>
      <c r="K12">
        <f>COUNTIFS(In_vitro!$C$2:$C$45,"*"&amp;K$1&amp;";*",In_vitro!$B$2:$B$45,"*"&amp;$A12&amp;"*")</f>
        <v>0</v>
      </c>
      <c r="L12">
        <f>COUNTIFS(In_vitro!$C$2:$C$45,"*"&amp;L$1&amp;";*",In_vitro!$B$2:$B$45,"*"&amp;$A12&amp;"*")</f>
        <v>1</v>
      </c>
      <c r="M12">
        <f>COUNTIFS(In_vitro!$C$2:$C$45,"*"&amp;M$1&amp;";*",In_vitro!$B$2:$B$45,"*"&amp;$A12&amp;"*")</f>
        <v>0</v>
      </c>
      <c r="N12">
        <f>COUNTIFS(In_vitro!$C$2:$C$45,"*; "&amp;N$1&amp;"*",In_vitro!$B$2:$B$45,"*"&amp;$A12&amp;"*")</f>
        <v>1</v>
      </c>
      <c r="O12">
        <f>COUNTIFS(In_vitro!$C$2:$C$45,"*; "&amp;O$1&amp;"*",In_vitro!$B$2:$B$45,"*"&amp;$A12&amp;"*")</f>
        <v>1</v>
      </c>
      <c r="P12">
        <f>COUNTIFS(In_vitro!$C$2:$C$45,"*"&amp;"; "&amp;N$1&amp;"*",In_vitro!$B$2:$B$45,"*"&amp;$A12&amp;"*",In_vitro!$C$2:$C$45,"*"&amp;"; "&amp;O$1&amp;"*")</f>
        <v>1</v>
      </c>
    </row>
    <row r="13" spans="1:16" x14ac:dyDescent="0.3">
      <c r="A13" s="166" t="s">
        <v>648</v>
      </c>
      <c r="B13" s="163">
        <f>COUNTIF(Data!L:L,"*"&amp;A13&amp;"*")</f>
        <v>2</v>
      </c>
      <c r="C13" s="164">
        <f>COUNTIF(Overview!L:L,"*"&amp;A13&amp;"*")</f>
        <v>2</v>
      </c>
      <c r="D13" s="164">
        <f>COUNTIF('Ligand-Target'!D:D,"*"&amp;A13&amp;"*")</f>
        <v>2</v>
      </c>
      <c r="E13" s="165">
        <f>COUNTIF(In_vitro!$B$2:$B$45,"*"&amp;A13&amp;"*")</f>
        <v>0</v>
      </c>
      <c r="F13">
        <f>COUNTIFS(In_vitro!$C$2:$C$45,"*"&amp;F$1&amp;";*",In_vitro!$B$2:$B$45,"*"&amp;$A13&amp;"*")</f>
        <v>0</v>
      </c>
      <c r="G13">
        <f>COUNTIFS(In_vitro!$C$2:$C$45,"*"&amp;G$1&amp;";*",In_vitro!$B$2:$B$45,"*"&amp;$A13&amp;"*")</f>
        <v>0</v>
      </c>
      <c r="H13">
        <f>COUNTIFS(In_vitro!$C$2:$C$45,"*"&amp;H$1&amp;";*",In_vitro!$B$2:$B$45,"*"&amp;$A13&amp;"*")</f>
        <v>0</v>
      </c>
      <c r="I13">
        <f>COUNTIFS(In_vitro!$C$2:$C$45,"*"&amp;I$1&amp;";*",In_vitro!$B$2:$B$45,"*"&amp;$A13&amp;"*")</f>
        <v>0</v>
      </c>
      <c r="J13">
        <f>COUNTIFS(In_vitro!$C$2:$C$45,"*"&amp;J$1&amp;";*",In_vitro!$B$2:$B$45,"*"&amp;$A13&amp;"*")</f>
        <v>0</v>
      </c>
      <c r="K13">
        <f>COUNTIFS(In_vitro!$C$2:$C$45,"*"&amp;K$1&amp;";*",In_vitro!$B$2:$B$45,"*"&amp;$A13&amp;"*")</f>
        <v>0</v>
      </c>
      <c r="L13">
        <f>COUNTIFS(In_vitro!$C$2:$C$45,"*"&amp;L$1&amp;";*",In_vitro!$B$2:$B$45,"*"&amp;$A13&amp;"*")</f>
        <v>0</v>
      </c>
      <c r="M13">
        <f>COUNTIFS(In_vitro!$C$2:$C$45,"*"&amp;M$1&amp;";*",In_vitro!$B$2:$B$45,"*"&amp;$A13&amp;"*")</f>
        <v>0</v>
      </c>
      <c r="N13">
        <f>COUNTIFS(In_vitro!$C$2:$C$45,"*; "&amp;N$1&amp;"*",In_vitro!$B$2:$B$45,"*"&amp;$A13&amp;"*")</f>
        <v>0</v>
      </c>
      <c r="O13">
        <f>COUNTIFS(In_vitro!$C$2:$C$45,"*; "&amp;O$1&amp;"*",In_vitro!$B$2:$B$45,"*"&amp;$A13&amp;"*")</f>
        <v>0</v>
      </c>
      <c r="P13">
        <f>COUNTIFS(In_vitro!$C$2:$C$45,"*"&amp;"; "&amp;N$1&amp;"*",In_vitro!$B$2:$B$45,"*"&amp;$A13&amp;"*",In_vitro!$C$2:$C$45,"*"&amp;"; "&amp;O$1&amp;"*")</f>
        <v>0</v>
      </c>
    </row>
    <row r="14" spans="1:16" x14ac:dyDescent="0.3">
      <c r="A14" s="166" t="s">
        <v>549</v>
      </c>
      <c r="B14" s="163">
        <f>COUNTIF(Data!L:L,"*"&amp;A14&amp;"*")</f>
        <v>1</v>
      </c>
      <c r="C14" s="164">
        <f>COUNTIF(Overview!L:L,"*"&amp;A14&amp;"*")</f>
        <v>1</v>
      </c>
      <c r="D14" s="164">
        <f>COUNTIF('Ligand-Target'!D:D,"*"&amp;A14&amp;"*")</f>
        <v>1</v>
      </c>
      <c r="E14" s="165">
        <f>COUNTIF(In_vitro!$B$2:$B$45,"*"&amp;A14&amp;"*")</f>
        <v>0</v>
      </c>
      <c r="F14">
        <f>COUNTIFS(In_vitro!$C$2:$C$45,"*"&amp;F$1&amp;";*",In_vitro!$B$2:$B$45,"*"&amp;$A14&amp;"*")</f>
        <v>0</v>
      </c>
      <c r="G14">
        <f>COUNTIFS(In_vitro!$C$2:$C$45,"*"&amp;G$1&amp;";*",In_vitro!$B$2:$B$45,"*"&amp;$A14&amp;"*")</f>
        <v>0</v>
      </c>
      <c r="H14">
        <f>COUNTIFS(In_vitro!$C$2:$C$45,"*"&amp;H$1&amp;";*",In_vitro!$B$2:$B$45,"*"&amp;$A14&amp;"*")</f>
        <v>0</v>
      </c>
      <c r="I14">
        <f>COUNTIFS(In_vitro!$C$2:$C$45,"*"&amp;I$1&amp;";*",In_vitro!$B$2:$B$45,"*"&amp;$A14&amp;"*")</f>
        <v>0</v>
      </c>
      <c r="J14">
        <f>COUNTIFS(In_vitro!$C$2:$C$45,"*"&amp;J$1&amp;";*",In_vitro!$B$2:$B$45,"*"&amp;$A14&amp;"*")</f>
        <v>0</v>
      </c>
      <c r="K14">
        <f>COUNTIFS(In_vitro!$C$2:$C$45,"*"&amp;K$1&amp;";*",In_vitro!$B$2:$B$45,"*"&amp;$A14&amp;"*")</f>
        <v>0</v>
      </c>
      <c r="L14">
        <f>COUNTIFS(In_vitro!$C$2:$C$45,"*"&amp;L$1&amp;";*",In_vitro!$B$2:$B$45,"*"&amp;$A14&amp;"*")</f>
        <v>0</v>
      </c>
      <c r="M14">
        <f>COUNTIFS(In_vitro!$C$2:$C$45,"*"&amp;M$1&amp;";*",In_vitro!$B$2:$B$45,"*"&amp;$A14&amp;"*")</f>
        <v>0</v>
      </c>
      <c r="N14">
        <f>COUNTIFS(In_vitro!$C$2:$C$45,"*; "&amp;N$1&amp;"*",In_vitro!$B$2:$B$45,"*"&amp;$A14&amp;"*")</f>
        <v>0</v>
      </c>
      <c r="O14">
        <f>COUNTIFS(In_vitro!$C$2:$C$45,"*; "&amp;O$1&amp;"*",In_vitro!$B$2:$B$45,"*"&amp;$A14&amp;"*")</f>
        <v>0</v>
      </c>
      <c r="P14">
        <f>COUNTIFS(In_vitro!$C$2:$C$45,"*"&amp;"; "&amp;N$1&amp;"*",In_vitro!$B$2:$B$45,"*"&amp;$A14&amp;"*",In_vitro!$C$2:$C$45,"*"&amp;"; "&amp;O$1&amp;"*")</f>
        <v>0</v>
      </c>
    </row>
    <row r="15" spans="1:16" x14ac:dyDescent="0.3">
      <c r="A15" s="166" t="s">
        <v>831</v>
      </c>
      <c r="B15" s="163">
        <f>COUNTIF(Data!L:L,"*"&amp;A15&amp;"*")</f>
        <v>1</v>
      </c>
      <c r="C15" s="164">
        <f>COUNTIF(Overview!L:L,"*"&amp;A15&amp;"*")</f>
        <v>1</v>
      </c>
      <c r="D15" s="164">
        <f>COUNTIF('Ligand-Target'!D:D,"*"&amp;A15&amp;"*")</f>
        <v>0</v>
      </c>
      <c r="E15" s="165">
        <f>COUNTIF(In_vitro!$B$2:$B$45,"*"&amp;A15&amp;"*")</f>
        <v>1</v>
      </c>
      <c r="F15">
        <f>COUNTIFS(In_vitro!$C$2:$C$45,"*"&amp;F$1&amp;";*",In_vitro!$B$2:$B$45,"*"&amp;$A15&amp;"*")</f>
        <v>1</v>
      </c>
      <c r="G15">
        <f>COUNTIFS(In_vitro!$C$2:$C$45,"*"&amp;G$1&amp;";*",In_vitro!$B$2:$B$45,"*"&amp;$A15&amp;"*")</f>
        <v>0</v>
      </c>
      <c r="H15">
        <f>COUNTIFS(In_vitro!$C$2:$C$45,"*"&amp;H$1&amp;";*",In_vitro!$B$2:$B$45,"*"&amp;$A15&amp;"*")</f>
        <v>0</v>
      </c>
      <c r="I15">
        <f>COUNTIFS(In_vitro!$C$2:$C$45,"*"&amp;I$1&amp;";*",In_vitro!$B$2:$B$45,"*"&amp;$A15&amp;"*")</f>
        <v>0</v>
      </c>
      <c r="J15">
        <f>COUNTIFS(In_vitro!$C$2:$C$45,"*"&amp;J$1&amp;";*",In_vitro!$B$2:$B$45,"*"&amp;$A15&amp;"*")</f>
        <v>1</v>
      </c>
      <c r="K15">
        <f>COUNTIFS(In_vitro!$C$2:$C$45,"*"&amp;K$1&amp;";*",In_vitro!$B$2:$B$45,"*"&amp;$A15&amp;"*")</f>
        <v>0</v>
      </c>
      <c r="L15">
        <f>COUNTIFS(In_vitro!$C$2:$C$45,"*"&amp;L$1&amp;";*",In_vitro!$B$2:$B$45,"*"&amp;$A15&amp;"*")</f>
        <v>0</v>
      </c>
      <c r="M15">
        <f>COUNTIFS(In_vitro!$C$2:$C$45,"*"&amp;M$1&amp;";*",In_vitro!$B$2:$B$45,"*"&amp;$A15&amp;"*")</f>
        <v>0</v>
      </c>
      <c r="N15">
        <f>COUNTIFS(In_vitro!$C$2:$C$45,"*; "&amp;N$1&amp;"*",In_vitro!$B$2:$B$45,"*"&amp;$A15&amp;"*")</f>
        <v>1</v>
      </c>
      <c r="O15">
        <f>COUNTIFS(In_vitro!$C$2:$C$45,"*; "&amp;O$1&amp;"*",In_vitro!$B$2:$B$45,"*"&amp;$A15&amp;"*")</f>
        <v>1</v>
      </c>
      <c r="P15">
        <f>COUNTIFS(In_vitro!$C$2:$C$45,"*"&amp;"; "&amp;N$1&amp;"*",In_vitro!$B$2:$B$45,"*"&amp;$A15&amp;"*",In_vitro!$C$2:$C$45,"*"&amp;"; "&amp;O$1&amp;"*")</f>
        <v>1</v>
      </c>
    </row>
    <row r="16" spans="1:16" x14ac:dyDescent="0.3">
      <c r="A16" s="166" t="s">
        <v>754</v>
      </c>
      <c r="B16" s="163">
        <f>COUNTIF(Data!L:L,"*"&amp;A16&amp;"*")</f>
        <v>1</v>
      </c>
      <c r="C16" s="164">
        <f>COUNTIF(Overview!L:L,"*"&amp;A16&amp;"*")</f>
        <v>1</v>
      </c>
      <c r="D16" s="164">
        <f>COUNTIF('Ligand-Target'!D:D,"*"&amp;A16&amp;"*")</f>
        <v>1</v>
      </c>
      <c r="E16" s="165">
        <f>COUNTIF(In_vitro!$B$2:$B$45,"*"&amp;A16&amp;"*")</f>
        <v>0</v>
      </c>
      <c r="F16">
        <f>COUNTIFS(In_vitro!$C$2:$C$45,"*"&amp;F$1&amp;";*",In_vitro!$B$2:$B$45,"*"&amp;$A16&amp;"*")</f>
        <v>0</v>
      </c>
      <c r="G16">
        <f>COUNTIFS(In_vitro!$C$2:$C$45,"*"&amp;G$1&amp;";*",In_vitro!$B$2:$B$45,"*"&amp;$A16&amp;"*")</f>
        <v>0</v>
      </c>
      <c r="H16">
        <f>COUNTIFS(In_vitro!$C$2:$C$45,"*"&amp;H$1&amp;";*",In_vitro!$B$2:$B$45,"*"&amp;$A16&amp;"*")</f>
        <v>0</v>
      </c>
      <c r="I16">
        <f>COUNTIFS(In_vitro!$C$2:$C$45,"*"&amp;I$1&amp;";*",In_vitro!$B$2:$B$45,"*"&amp;$A16&amp;"*")</f>
        <v>0</v>
      </c>
      <c r="J16">
        <f>COUNTIFS(In_vitro!$C$2:$C$45,"*"&amp;J$1&amp;";*",In_vitro!$B$2:$B$45,"*"&amp;$A16&amp;"*")</f>
        <v>0</v>
      </c>
      <c r="K16">
        <f>COUNTIFS(In_vitro!$C$2:$C$45,"*"&amp;K$1&amp;";*",In_vitro!$B$2:$B$45,"*"&amp;$A16&amp;"*")</f>
        <v>0</v>
      </c>
      <c r="L16">
        <f>COUNTIFS(In_vitro!$C$2:$C$45,"*"&amp;L$1&amp;";*",In_vitro!$B$2:$B$45,"*"&amp;$A16&amp;"*")</f>
        <v>0</v>
      </c>
      <c r="M16">
        <f>COUNTIFS(In_vitro!$C$2:$C$45,"*"&amp;M$1&amp;";*",In_vitro!$B$2:$B$45,"*"&amp;$A16&amp;"*")</f>
        <v>0</v>
      </c>
      <c r="N16">
        <f>COUNTIFS(In_vitro!$C$2:$C$45,"*; "&amp;N$1&amp;"*",In_vitro!$B$2:$B$45,"*"&amp;$A16&amp;"*")</f>
        <v>0</v>
      </c>
      <c r="O16">
        <f>COUNTIFS(In_vitro!$C$2:$C$45,"*; "&amp;O$1&amp;"*",In_vitro!$B$2:$B$45,"*"&amp;$A16&amp;"*")</f>
        <v>0</v>
      </c>
      <c r="P16">
        <f>COUNTIFS(In_vitro!$C$2:$C$45,"*"&amp;"; "&amp;N$1&amp;"*",In_vitro!$B$2:$B$45,"*"&amp;$A16&amp;"*",In_vitro!$C$2:$C$45,"*"&amp;"; "&amp;O$1&amp;"*")</f>
        <v>0</v>
      </c>
    </row>
    <row r="17" spans="1:16" x14ac:dyDescent="0.3">
      <c r="A17" s="166" t="s">
        <v>832</v>
      </c>
      <c r="B17" s="163">
        <f>COUNTIF(Data!L:L,"*"&amp;A17&amp;"*")</f>
        <v>1</v>
      </c>
      <c r="C17" s="164">
        <f>COUNTIF(Overview!L:L,"*"&amp;A17&amp;"*")</f>
        <v>1</v>
      </c>
      <c r="D17" s="164">
        <f>COUNTIF('Ligand-Target'!D:D,"*"&amp;A17&amp;"*")</f>
        <v>0</v>
      </c>
      <c r="E17" s="165">
        <f>COUNTIF(In_vitro!$B$2:$B$45,"*"&amp;A17&amp;"*")</f>
        <v>0</v>
      </c>
      <c r="F17">
        <f>COUNTIFS(In_vitro!$C$2:$C$45,"*"&amp;F$1&amp;";*",In_vitro!$B$2:$B$45,"*"&amp;$A17&amp;"*")</f>
        <v>0</v>
      </c>
      <c r="G17">
        <f>COUNTIFS(In_vitro!$C$2:$C$45,"*"&amp;G$1&amp;";*",In_vitro!$B$2:$B$45,"*"&amp;$A17&amp;"*")</f>
        <v>0</v>
      </c>
      <c r="H17">
        <f>COUNTIFS(In_vitro!$C$2:$C$45,"*"&amp;H$1&amp;";*",In_vitro!$B$2:$B$45,"*"&amp;$A17&amp;"*")</f>
        <v>0</v>
      </c>
      <c r="I17">
        <f>COUNTIFS(In_vitro!$C$2:$C$45,"*"&amp;I$1&amp;";*",In_vitro!$B$2:$B$45,"*"&amp;$A17&amp;"*")</f>
        <v>0</v>
      </c>
      <c r="J17">
        <f>COUNTIFS(In_vitro!$C$2:$C$45,"*"&amp;J$1&amp;";*",In_vitro!$B$2:$B$45,"*"&amp;$A17&amp;"*")</f>
        <v>0</v>
      </c>
      <c r="K17">
        <f>COUNTIFS(In_vitro!$C$2:$C$45,"*"&amp;K$1&amp;";*",In_vitro!$B$2:$B$45,"*"&amp;$A17&amp;"*")</f>
        <v>0</v>
      </c>
      <c r="L17">
        <f>COUNTIFS(In_vitro!$C$2:$C$45,"*"&amp;L$1&amp;";*",In_vitro!$B$2:$B$45,"*"&amp;$A17&amp;"*")</f>
        <v>0</v>
      </c>
      <c r="M17">
        <f>COUNTIFS(In_vitro!$C$2:$C$45,"*"&amp;M$1&amp;";*",In_vitro!$B$2:$B$45,"*"&amp;$A17&amp;"*")</f>
        <v>0</v>
      </c>
      <c r="N17">
        <f>COUNTIFS(In_vitro!$C$2:$C$45,"*; "&amp;N$1&amp;"*",In_vitro!$B$2:$B$45,"*"&amp;$A17&amp;"*")</f>
        <v>0</v>
      </c>
      <c r="O17">
        <f>COUNTIFS(In_vitro!$C$2:$C$45,"*; "&amp;O$1&amp;"*",In_vitro!$B$2:$B$45,"*"&amp;$A17&amp;"*")</f>
        <v>0</v>
      </c>
      <c r="P17">
        <f>COUNTIFS(In_vitro!$C$2:$C$45,"*"&amp;"; "&amp;N$1&amp;"*",In_vitro!$B$2:$B$45,"*"&amp;$A17&amp;"*",In_vitro!$C$2:$C$45,"*"&amp;"; "&amp;O$1&amp;"*")</f>
        <v>0</v>
      </c>
    </row>
    <row r="18" spans="1:16" x14ac:dyDescent="0.3">
      <c r="A18" s="166" t="s">
        <v>674</v>
      </c>
      <c r="B18" s="163">
        <f>COUNTIF(Data!L:L,"*"&amp;A18&amp;"*")</f>
        <v>1</v>
      </c>
      <c r="C18" s="164">
        <f>COUNTIF(Overview!L:L,"*"&amp;A18&amp;"*")</f>
        <v>1</v>
      </c>
      <c r="D18" s="164">
        <f>COUNTIF('Ligand-Target'!D:D,"*"&amp;A18&amp;"*")</f>
        <v>1</v>
      </c>
      <c r="E18" s="165">
        <f>COUNTIF(In_vitro!$B$2:$B$45,"*"&amp;A18&amp;"*")</f>
        <v>0</v>
      </c>
      <c r="P18">
        <f>COUNTIFS(In_vitro!$C$2:$C$45,"*"&amp;"; "&amp;N$1&amp;"*",In_vitro!$B$2:$B$45,"*"&amp;$A18&amp;"*",In_vitro!$C$2:$C$45,"*"&amp;"; "&amp;O$1&amp;"*")</f>
        <v>0</v>
      </c>
    </row>
    <row r="19" spans="1:16" x14ac:dyDescent="0.3">
      <c r="A19" s="166" t="s">
        <v>632</v>
      </c>
      <c r="B19" s="163">
        <f>COUNTIF(Data!L:L,"*"&amp;A19&amp;"*")</f>
        <v>1</v>
      </c>
      <c r="C19" s="164">
        <f>COUNTIF(Overview!L:L,"*"&amp;A19&amp;"*")</f>
        <v>1</v>
      </c>
      <c r="D19" s="164">
        <f>COUNTIF('Ligand-Target'!D:D,"*"&amp;A19&amp;"*")</f>
        <v>1</v>
      </c>
      <c r="E19" s="165">
        <f>COUNTIF(In_vitro!$B$2:$B$45,"*"&amp;A19&amp;"*")</f>
        <v>1</v>
      </c>
      <c r="F19">
        <f>COUNTIFS(In_vitro!$C$2:$C$45,"*"&amp;F$1&amp;";*",In_vitro!$B$2:$B$45,"*"&amp;$A19&amp;"*")</f>
        <v>1</v>
      </c>
      <c r="G19">
        <f>COUNTIFS(In_vitro!$C$2:$C$45,"*"&amp;G$1&amp;";*",In_vitro!$B$2:$B$45,"*"&amp;$A19&amp;"*")</f>
        <v>0</v>
      </c>
      <c r="H19">
        <f>COUNTIFS(In_vitro!$C$2:$C$45,"*"&amp;H$1&amp;";*",In_vitro!$B$2:$B$45,"*"&amp;$A19&amp;"*")</f>
        <v>1</v>
      </c>
      <c r="I19">
        <f>COUNTIFS(In_vitro!$C$2:$C$45,"*"&amp;I$1&amp;";*",In_vitro!$B$2:$B$45,"*"&amp;$A19&amp;"*")</f>
        <v>0</v>
      </c>
      <c r="J19">
        <f>COUNTIFS(In_vitro!$C$2:$C$45,"*"&amp;J$1&amp;";*",In_vitro!$B$2:$B$45,"*"&amp;$A19&amp;"*")</f>
        <v>0</v>
      </c>
      <c r="K19">
        <f>COUNTIFS(In_vitro!$C$2:$C$45,"*"&amp;K$1&amp;";*",In_vitro!$B$2:$B$45,"*"&amp;$A19&amp;"*")</f>
        <v>0</v>
      </c>
      <c r="L19">
        <f>COUNTIFS(In_vitro!$C$2:$C$45,"*"&amp;L$1&amp;";*",In_vitro!$B$2:$B$45,"*"&amp;$A19&amp;"*")</f>
        <v>0</v>
      </c>
      <c r="M19">
        <f>COUNTIFS(In_vitro!$C$2:$C$45,"*"&amp;M$1&amp;";*",In_vitro!$B$2:$B$45,"*"&amp;$A19&amp;"*")</f>
        <v>0</v>
      </c>
      <c r="N19">
        <f>COUNTIFS(In_vitro!$C$2:$C$45,"*; "&amp;N$1&amp;"*",In_vitro!$B$2:$B$45,"*"&amp;$A19&amp;"*")</f>
        <v>1</v>
      </c>
      <c r="O19">
        <f>COUNTIFS(In_vitro!$C$2:$C$45,"*; "&amp;O$1&amp;"*",In_vitro!$B$2:$B$45,"*"&amp;$A19&amp;"*")</f>
        <v>1</v>
      </c>
      <c r="P19">
        <f>COUNTIFS(In_vitro!$C$2:$C$45,"*"&amp;"; "&amp;N$1&amp;"*",In_vitro!$B$2:$B$45,"*"&amp;$A19&amp;"*",In_vitro!$C$2:$C$45,"*"&amp;"; "&amp;O$1&amp;"*")</f>
        <v>1</v>
      </c>
    </row>
    <row r="20" spans="1:16" x14ac:dyDescent="0.3">
      <c r="A20" s="166" t="s">
        <v>461</v>
      </c>
      <c r="B20" s="163">
        <f>COUNTIF(Data!L:L,"*"&amp;A20&amp;"*")</f>
        <v>1</v>
      </c>
      <c r="C20" s="164">
        <f>COUNTIF(Overview!L:L,"*"&amp;A20&amp;"*")</f>
        <v>1</v>
      </c>
      <c r="D20" s="164">
        <f>COUNTIF('Ligand-Target'!D:D,"*"&amp;A20&amp;"*")</f>
        <v>1</v>
      </c>
      <c r="E20" s="165">
        <f>COUNTIF(In_vitro!$B$2:$B$45,"*"&amp;A20&amp;"*")</f>
        <v>0</v>
      </c>
      <c r="F20">
        <f>COUNTIFS(In_vitro!$C$2:$C$45,"*"&amp;F$1&amp;";*",In_vitro!$B$2:$B$45,"*"&amp;$A20&amp;"*")</f>
        <v>0</v>
      </c>
      <c r="G20">
        <f>COUNTIFS(In_vitro!$C$2:$C$45,"*"&amp;G$1&amp;";*",In_vitro!$B$2:$B$45,"*"&amp;$A20&amp;"*")</f>
        <v>0</v>
      </c>
      <c r="H20">
        <f>COUNTIFS(In_vitro!$C$2:$C$45,"*"&amp;H$1&amp;";*",In_vitro!$B$2:$B$45,"*"&amp;$A20&amp;"*")</f>
        <v>0</v>
      </c>
      <c r="I20">
        <f>COUNTIFS(In_vitro!$C$2:$C$45,"*"&amp;I$1&amp;";*",In_vitro!$B$2:$B$45,"*"&amp;$A20&amp;"*")</f>
        <v>0</v>
      </c>
      <c r="J20">
        <f>COUNTIFS(In_vitro!$C$2:$C$45,"*"&amp;J$1&amp;";*",In_vitro!$B$2:$B$45,"*"&amp;$A20&amp;"*")</f>
        <v>0</v>
      </c>
      <c r="K20">
        <f>COUNTIFS(In_vitro!$C$2:$C$45,"*"&amp;K$1&amp;";*",In_vitro!$B$2:$B$45,"*"&amp;$A20&amp;"*")</f>
        <v>0</v>
      </c>
      <c r="L20">
        <f>COUNTIFS(In_vitro!$C$2:$C$45,"*"&amp;L$1&amp;";*",In_vitro!$B$2:$B$45,"*"&amp;$A20&amp;"*")</f>
        <v>0</v>
      </c>
      <c r="M20">
        <f>COUNTIFS(In_vitro!$C$2:$C$45,"*"&amp;M$1&amp;";*",In_vitro!$B$2:$B$45,"*"&amp;$A20&amp;"*")</f>
        <v>0</v>
      </c>
      <c r="N20">
        <f>COUNTIFS(In_vitro!$C$2:$C$45,"*; "&amp;N$1&amp;"*",In_vitro!$B$2:$B$45,"*"&amp;$A20&amp;"*")</f>
        <v>0</v>
      </c>
      <c r="O20">
        <f>COUNTIFS(In_vitro!$C$2:$C$45,"*; "&amp;O$1&amp;"*",In_vitro!$B$2:$B$45,"*"&amp;$A20&amp;"*")</f>
        <v>0</v>
      </c>
      <c r="P20">
        <f>COUNTIFS(In_vitro!$C$2:$C$45,"*"&amp;"; "&amp;N$1&amp;"*",In_vitro!$B$2:$B$45,"*"&amp;$A20&amp;"*",In_vitro!$C$2:$C$45,"*"&amp;"; "&amp;O$1&amp;"*")</f>
        <v>0</v>
      </c>
    </row>
    <row r="21" spans="1:16" x14ac:dyDescent="0.3">
      <c r="A21" s="167" t="s">
        <v>750</v>
      </c>
      <c r="B21" s="163">
        <f>COUNTIF(Data!L:L,"*"&amp;A21&amp;"*")</f>
        <v>1</v>
      </c>
      <c r="C21" s="164">
        <f>COUNTIF(Overview!L:L,"*"&amp;A21&amp;"*")</f>
        <v>1</v>
      </c>
      <c r="D21" s="164">
        <f>COUNTIF('Ligand-Target'!D:D,"*"&amp;A21&amp;"*")</f>
        <v>1</v>
      </c>
      <c r="E21" s="165">
        <f>COUNTIF(In_vitro!$B$2:$B$45,"*"&amp;A21&amp;"*")</f>
        <v>0</v>
      </c>
      <c r="F21">
        <f>COUNTIFS(In_vitro!$C$2:$C$45,"*"&amp;F$1&amp;";*",In_vitro!$B$2:$B$45,"*"&amp;$A21&amp;"*")</f>
        <v>0</v>
      </c>
      <c r="G21">
        <f>COUNTIFS(In_vitro!$C$2:$C$45,"*"&amp;G$1&amp;";*",In_vitro!$B$2:$B$45,"*"&amp;$A21&amp;"*")</f>
        <v>0</v>
      </c>
      <c r="H21">
        <f>COUNTIFS(In_vitro!$C$2:$C$45,"*"&amp;H$1&amp;";*",In_vitro!$B$2:$B$45,"*"&amp;$A21&amp;"*")</f>
        <v>0</v>
      </c>
      <c r="I21">
        <f>COUNTIFS(In_vitro!$C$2:$C$45,"*"&amp;I$1&amp;";*",In_vitro!$B$2:$B$45,"*"&amp;$A21&amp;"*")</f>
        <v>0</v>
      </c>
      <c r="J21">
        <f>COUNTIFS(In_vitro!$C$2:$C$45,"*"&amp;J$1&amp;";*",In_vitro!$B$2:$B$45,"*"&amp;$A21&amp;"*")</f>
        <v>0</v>
      </c>
      <c r="K21">
        <f>COUNTIFS(In_vitro!$C$2:$C$45,"*"&amp;K$1&amp;";*",In_vitro!$B$2:$B$45,"*"&amp;$A21&amp;"*")</f>
        <v>0</v>
      </c>
      <c r="L21">
        <f>COUNTIFS(In_vitro!$C$2:$C$45,"*"&amp;L$1&amp;";*",In_vitro!$B$2:$B$45,"*"&amp;$A21&amp;"*")</f>
        <v>0</v>
      </c>
      <c r="M21">
        <f>COUNTIFS(In_vitro!$C$2:$C$45,"*"&amp;M$1&amp;";*",In_vitro!$B$2:$B$45,"*"&amp;$A21&amp;"*")</f>
        <v>0</v>
      </c>
      <c r="N21">
        <f>COUNTIFS(In_vitro!$C$2:$C$45,"*; "&amp;N$1&amp;"*",In_vitro!$B$2:$B$45,"*"&amp;$A21&amp;"*")</f>
        <v>0</v>
      </c>
      <c r="O21">
        <f>COUNTIFS(In_vitro!$C$2:$C$45,"*; "&amp;O$1&amp;"*",In_vitro!$B$2:$B$45,"*"&amp;$A21&amp;"*")</f>
        <v>0</v>
      </c>
      <c r="P21">
        <f>COUNTIFS(In_vitro!$C$2:$C$45,"*"&amp;"; "&amp;N$1&amp;"*",In_vitro!$B$2:$B$45,"*"&amp;$A21&amp;"*",In_vitro!$C$2:$C$45,"*"&amp;"; "&amp;O$1&amp;"*")</f>
        <v>0</v>
      </c>
    </row>
    <row r="22" spans="1:16" x14ac:dyDescent="0.3">
      <c r="A22" s="166" t="s">
        <v>833</v>
      </c>
      <c r="B22" s="163">
        <f>COUNTIF(Data!L:L,"*"&amp;A22&amp;"*")</f>
        <v>1</v>
      </c>
      <c r="C22" s="164">
        <f>COUNTIF(Overview!L:L,"*"&amp;A22&amp;"*")</f>
        <v>1</v>
      </c>
      <c r="D22" s="164">
        <f>COUNTIF('Ligand-Target'!D:D,"*"&amp;A22&amp;"*")</f>
        <v>0</v>
      </c>
      <c r="E22" s="165">
        <f>COUNTIF(In_vitro!$B$2:$B$45,"*"&amp;A22&amp;"*")</f>
        <v>1</v>
      </c>
      <c r="F22">
        <f>COUNTIFS(In_vitro!$C$2:$C$45,"*"&amp;F$1&amp;";*",In_vitro!$B$2:$B$45,"*"&amp;$A22&amp;"*")</f>
        <v>1</v>
      </c>
      <c r="G22">
        <f>COUNTIFS(In_vitro!$C$2:$C$45,"*"&amp;G$1&amp;";*",In_vitro!$B$2:$B$45,"*"&amp;$A22&amp;"*")</f>
        <v>0</v>
      </c>
      <c r="H22">
        <f>COUNTIFS(In_vitro!$C$2:$C$45,"*"&amp;H$1&amp;";*",In_vitro!$B$2:$B$45,"*"&amp;$A22&amp;"*")</f>
        <v>0</v>
      </c>
      <c r="I22">
        <f>COUNTIFS(In_vitro!$C$2:$C$45,"*"&amp;I$1&amp;";*",In_vitro!$B$2:$B$45,"*"&amp;$A22&amp;"*")</f>
        <v>0</v>
      </c>
      <c r="J22">
        <f>COUNTIFS(In_vitro!$C$2:$C$45,"*"&amp;J$1&amp;";*",In_vitro!$B$2:$B$45,"*"&amp;$A22&amp;"*")</f>
        <v>1</v>
      </c>
      <c r="K22">
        <f>COUNTIFS(In_vitro!$C$2:$C$45,"*"&amp;K$1&amp;";*",In_vitro!$B$2:$B$45,"*"&amp;$A22&amp;"*")</f>
        <v>0</v>
      </c>
      <c r="L22">
        <f>COUNTIFS(In_vitro!$C$2:$C$45,"*"&amp;L$1&amp;";*",In_vitro!$B$2:$B$45,"*"&amp;$A22&amp;"*")</f>
        <v>0</v>
      </c>
      <c r="M22">
        <f>COUNTIFS(In_vitro!$C$2:$C$45,"*"&amp;M$1&amp;";*",In_vitro!$B$2:$B$45,"*"&amp;$A22&amp;"*")</f>
        <v>0</v>
      </c>
      <c r="N22">
        <f>COUNTIFS(In_vitro!$C$2:$C$45,"*; "&amp;N$1&amp;"*",In_vitro!$B$2:$B$45,"*"&amp;$A22&amp;"*")</f>
        <v>1</v>
      </c>
      <c r="O22">
        <f>COUNTIFS(In_vitro!$C$2:$C$45,"*; "&amp;O$1&amp;"*",In_vitro!$B$2:$B$45,"*"&amp;$A22&amp;"*")</f>
        <v>1</v>
      </c>
      <c r="P22">
        <f>COUNTIFS(In_vitro!$C$2:$C$45,"*"&amp;"; "&amp;N$1&amp;"*",In_vitro!$B$2:$B$45,"*"&amp;$A22&amp;"*",In_vitro!$C$2:$C$45,"*"&amp;"; "&amp;O$1&amp;"*")</f>
        <v>1</v>
      </c>
    </row>
    <row r="23" spans="1:16" x14ac:dyDescent="0.3">
      <c r="A23" s="166" t="s">
        <v>834</v>
      </c>
      <c r="B23" s="163">
        <f>COUNTIF(Data!L:L,"*"&amp;A23&amp;"*")</f>
        <v>1</v>
      </c>
      <c r="C23" s="164">
        <f>COUNTIF(Overview!L:L,"*"&amp;A23&amp;"*")</f>
        <v>1</v>
      </c>
      <c r="D23" s="164">
        <f>COUNTIF('Ligand-Target'!D:D,"*"&amp;A23&amp;"*")</f>
        <v>0</v>
      </c>
      <c r="E23" s="165">
        <f>COUNTIF(In_vitro!$B$2:$B$45,"*"&amp;A23&amp;"*")</f>
        <v>0</v>
      </c>
      <c r="F23">
        <f>COUNTIFS(In_vitro!$C$2:$C$45,"*"&amp;F$1&amp;";*",In_vitro!$B$2:$B$45,"*"&amp;$A23&amp;"*")</f>
        <v>0</v>
      </c>
      <c r="G23">
        <f>COUNTIFS(In_vitro!$C$2:$C$45,"*"&amp;G$1&amp;";*",In_vitro!$B$2:$B$45,"*"&amp;$A23&amp;"*")</f>
        <v>0</v>
      </c>
      <c r="H23">
        <f>COUNTIFS(In_vitro!$C$2:$C$45,"*"&amp;H$1&amp;";*",In_vitro!$B$2:$B$45,"*"&amp;$A23&amp;"*")</f>
        <v>0</v>
      </c>
      <c r="I23">
        <f>COUNTIFS(In_vitro!$C$2:$C$45,"*"&amp;I$1&amp;";*",In_vitro!$B$2:$B$45,"*"&amp;$A23&amp;"*")</f>
        <v>0</v>
      </c>
      <c r="J23">
        <f>COUNTIFS(In_vitro!$C$2:$C$45,"*"&amp;J$1&amp;";*",In_vitro!$B$2:$B$45,"*"&amp;$A23&amp;"*")</f>
        <v>0</v>
      </c>
      <c r="K23">
        <f>COUNTIFS(In_vitro!$C$2:$C$45,"*"&amp;K$1&amp;";*",In_vitro!$B$2:$B$45,"*"&amp;$A23&amp;"*")</f>
        <v>0</v>
      </c>
      <c r="L23">
        <f>COUNTIFS(In_vitro!$C$2:$C$45,"*"&amp;L$1&amp;";*",In_vitro!$B$2:$B$45,"*"&amp;$A23&amp;"*")</f>
        <v>0</v>
      </c>
      <c r="M23">
        <f>COUNTIFS(In_vitro!$C$2:$C$45,"*"&amp;M$1&amp;";*",In_vitro!$B$2:$B$45,"*"&amp;$A23&amp;"*")</f>
        <v>0</v>
      </c>
      <c r="N23">
        <f>COUNTIFS(In_vitro!$C$2:$C$45,"*; "&amp;N$1&amp;"*",In_vitro!$B$2:$B$45,"*"&amp;$A23&amp;"*")</f>
        <v>0</v>
      </c>
      <c r="O23">
        <f>COUNTIFS(In_vitro!$C$2:$C$45,"*; "&amp;O$1&amp;"*",In_vitro!$B$2:$B$45,"*"&amp;$A23&amp;"*")</f>
        <v>0</v>
      </c>
      <c r="P23">
        <f>COUNTIFS(In_vitro!$C$2:$C$45,"*"&amp;"; "&amp;N$1&amp;"*",In_vitro!$B$2:$B$45,"*"&amp;$A23&amp;"*",In_vitro!$C$2:$C$45,"*"&amp;"; "&amp;O$1&amp;"*")</f>
        <v>0</v>
      </c>
    </row>
    <row r="24" spans="1:16" x14ac:dyDescent="0.3">
      <c r="A24" s="166" t="s">
        <v>835</v>
      </c>
      <c r="B24" s="163">
        <f>COUNTIF(Data!L:L,"*"&amp;A24&amp;"*")</f>
        <v>1</v>
      </c>
      <c r="C24" s="164">
        <f>COUNTIF(Overview!L:L,"*"&amp;A24&amp;"*")</f>
        <v>1</v>
      </c>
      <c r="D24" s="164">
        <f>COUNTIF('Ligand-Target'!D:D,"*"&amp;A24&amp;"*")</f>
        <v>0</v>
      </c>
      <c r="E24" s="165">
        <f>COUNTIF(In_vitro!$B$2:$B$45,"*"&amp;A24&amp;"*")</f>
        <v>0</v>
      </c>
      <c r="F24">
        <f>COUNTIFS(In_vitro!$C$2:$C$45,"*"&amp;F$1&amp;";*",In_vitro!$B$2:$B$45,"*"&amp;$A24&amp;"*")</f>
        <v>0</v>
      </c>
      <c r="G24">
        <f>COUNTIFS(In_vitro!$C$2:$C$45,"*"&amp;G$1&amp;";*",In_vitro!$B$2:$B$45,"*"&amp;$A24&amp;"*")</f>
        <v>0</v>
      </c>
      <c r="H24">
        <f>COUNTIFS(In_vitro!$C$2:$C$45,"*"&amp;H$1&amp;";*",In_vitro!$B$2:$B$45,"*"&amp;$A24&amp;"*")</f>
        <v>0</v>
      </c>
      <c r="I24">
        <f>COUNTIFS(In_vitro!$C$2:$C$45,"*"&amp;I$1&amp;";*",In_vitro!$B$2:$B$45,"*"&amp;$A24&amp;"*")</f>
        <v>0</v>
      </c>
      <c r="J24">
        <f>COUNTIFS(In_vitro!$C$2:$C$45,"*"&amp;J$1&amp;";*",In_vitro!$B$2:$B$45,"*"&amp;$A24&amp;"*")</f>
        <v>0</v>
      </c>
      <c r="K24">
        <f>COUNTIFS(In_vitro!$C$2:$C$45,"*"&amp;K$1&amp;";*",In_vitro!$B$2:$B$45,"*"&amp;$A24&amp;"*")</f>
        <v>0</v>
      </c>
      <c r="L24">
        <f>COUNTIFS(In_vitro!$C$2:$C$45,"*"&amp;L$1&amp;";*",In_vitro!$B$2:$B$45,"*"&amp;$A24&amp;"*")</f>
        <v>0</v>
      </c>
      <c r="M24">
        <f>COUNTIFS(In_vitro!$C$2:$C$45,"*"&amp;M$1&amp;";*",In_vitro!$B$2:$B$45,"*"&amp;$A24&amp;"*")</f>
        <v>0</v>
      </c>
      <c r="N24">
        <f>COUNTIFS(In_vitro!$C$2:$C$45,"*; "&amp;N$1&amp;"*",In_vitro!$B$2:$B$45,"*"&amp;$A24&amp;"*")</f>
        <v>0</v>
      </c>
      <c r="O24">
        <f>COUNTIFS(In_vitro!$C$2:$C$45,"*; "&amp;O$1&amp;"*",In_vitro!$B$2:$B$45,"*"&amp;$A24&amp;"*")</f>
        <v>0</v>
      </c>
      <c r="P24">
        <f>COUNTIFS(In_vitro!$C$2:$C$45,"*"&amp;"; "&amp;N$1&amp;"*",In_vitro!$B$2:$B$45,"*"&amp;$A24&amp;"*",In_vitro!$C$2:$C$45,"*"&amp;"; "&amp;O$1&amp;"*")</f>
        <v>0</v>
      </c>
    </row>
    <row r="25" spans="1:16" x14ac:dyDescent="0.3">
      <c r="A25" s="166" t="s">
        <v>701</v>
      </c>
      <c r="B25" s="163">
        <f>COUNTIF(Data!L:L,"*"&amp;A25&amp;"*")</f>
        <v>1</v>
      </c>
      <c r="C25" s="164">
        <f>COUNTIF(Overview!L:L,"*"&amp;A25&amp;"*")</f>
        <v>2</v>
      </c>
      <c r="D25" s="164">
        <f>COUNTIF('Ligand-Target'!D:D,"*"&amp;A25&amp;"*")</f>
        <v>2</v>
      </c>
      <c r="E25" s="165">
        <f>COUNTIF(In_vitro!$B$2:$B$45,"*"&amp;A25&amp;"*")</f>
        <v>0</v>
      </c>
      <c r="F25">
        <f>COUNTIFS(In_vitro!$C$2:$C$45,"*"&amp;F$1&amp;";*",In_vitro!$B$2:$B$45,"*"&amp;$A25&amp;"*")</f>
        <v>0</v>
      </c>
      <c r="G25">
        <f>COUNTIFS(In_vitro!$C$2:$C$45,"*"&amp;G$1&amp;";*",In_vitro!$B$2:$B$45,"*"&amp;$A25&amp;"*")</f>
        <v>0</v>
      </c>
      <c r="H25">
        <f>COUNTIFS(In_vitro!$C$2:$C$45,"*"&amp;H$1&amp;";*",In_vitro!$B$2:$B$45,"*"&amp;$A25&amp;"*")</f>
        <v>0</v>
      </c>
      <c r="I25">
        <f>COUNTIFS(In_vitro!$C$2:$C$45,"*"&amp;I$1&amp;";*",In_vitro!$B$2:$B$45,"*"&amp;$A25&amp;"*")</f>
        <v>0</v>
      </c>
      <c r="J25">
        <f>COUNTIFS(In_vitro!$C$2:$C$45,"*"&amp;J$1&amp;";*",In_vitro!$B$2:$B$45,"*"&amp;$A25&amp;"*")</f>
        <v>0</v>
      </c>
      <c r="K25">
        <f>COUNTIFS(In_vitro!$C$2:$C$45,"*"&amp;K$1&amp;";*",In_vitro!$B$2:$B$45,"*"&amp;$A25&amp;"*")</f>
        <v>0</v>
      </c>
      <c r="L25">
        <f>COUNTIFS(In_vitro!$C$2:$C$45,"*"&amp;L$1&amp;";*",In_vitro!$B$2:$B$45,"*"&amp;$A25&amp;"*")</f>
        <v>0</v>
      </c>
      <c r="M25">
        <f>COUNTIFS(In_vitro!$C$2:$C$45,"*"&amp;M$1&amp;";*",In_vitro!$B$2:$B$45,"*"&amp;$A25&amp;"*")</f>
        <v>0</v>
      </c>
      <c r="N25">
        <f>COUNTIFS(In_vitro!$C$2:$C$45,"*; "&amp;N$1&amp;"*",In_vitro!$B$2:$B$45,"*"&amp;$A25&amp;"*")</f>
        <v>0</v>
      </c>
      <c r="O25">
        <f>COUNTIFS(In_vitro!$C$2:$C$45,"*; "&amp;O$1&amp;"*",In_vitro!$B$2:$B$45,"*"&amp;$A25&amp;"*")</f>
        <v>0</v>
      </c>
      <c r="P25">
        <f>COUNTIFS(In_vitro!$C$2:$C$45,"*"&amp;"; "&amp;N$1&amp;"*",In_vitro!$B$2:$B$45,"*"&amp;$A25&amp;"*",In_vitro!$C$2:$C$45,"*"&amp;"; "&amp;O$1&amp;"*")</f>
        <v>0</v>
      </c>
    </row>
    <row r="26" spans="1:16" x14ac:dyDescent="0.3">
      <c r="A26" s="166" t="s">
        <v>491</v>
      </c>
      <c r="B26" s="163">
        <f>COUNTIF(Data!L:L,"*"&amp;A26&amp;"*")</f>
        <v>1</v>
      </c>
      <c r="C26" s="164">
        <f>COUNTIF(Overview!L:L,"*"&amp;A26&amp;"*")</f>
        <v>1</v>
      </c>
      <c r="D26" s="164">
        <f>COUNTIF('Ligand-Target'!D:D,"*"&amp;A26&amp;"*")</f>
        <v>1</v>
      </c>
      <c r="E26" s="165">
        <f>COUNTIF(In_vitro!$B$2:$B$45,"*"&amp;A26&amp;"*")</f>
        <v>0</v>
      </c>
      <c r="F26">
        <f>COUNTIFS(In_vitro!$C$2:$C$45,"*"&amp;F$1&amp;";*",In_vitro!$B$2:$B$45,"*"&amp;$A26&amp;"*")</f>
        <v>0</v>
      </c>
      <c r="G26">
        <f>COUNTIFS(In_vitro!$C$2:$C$45,"*"&amp;G$1&amp;";*",In_vitro!$B$2:$B$45,"*"&amp;$A26&amp;"*")</f>
        <v>0</v>
      </c>
      <c r="H26">
        <f>COUNTIFS(In_vitro!$C$2:$C$45,"*"&amp;H$1&amp;";*",In_vitro!$B$2:$B$45,"*"&amp;$A26&amp;"*")</f>
        <v>0</v>
      </c>
      <c r="I26">
        <f>COUNTIFS(In_vitro!$C$2:$C$45,"*"&amp;I$1&amp;";*",In_vitro!$B$2:$B$45,"*"&amp;$A26&amp;"*")</f>
        <v>0</v>
      </c>
      <c r="J26">
        <f>COUNTIFS(In_vitro!$C$2:$C$45,"*"&amp;J$1&amp;";*",In_vitro!$B$2:$B$45,"*"&amp;$A26&amp;"*")</f>
        <v>0</v>
      </c>
      <c r="K26">
        <f>COUNTIFS(In_vitro!$C$2:$C$45,"*"&amp;K$1&amp;";*",In_vitro!$B$2:$B$45,"*"&amp;$A26&amp;"*")</f>
        <v>0</v>
      </c>
      <c r="L26">
        <f>COUNTIFS(In_vitro!$C$2:$C$45,"*"&amp;L$1&amp;";*",In_vitro!$B$2:$B$45,"*"&amp;$A26&amp;"*")</f>
        <v>0</v>
      </c>
      <c r="M26">
        <f>COUNTIFS(In_vitro!$C$2:$C$45,"*"&amp;M$1&amp;";*",In_vitro!$B$2:$B$45,"*"&amp;$A26&amp;"*")</f>
        <v>0</v>
      </c>
      <c r="N26">
        <f>COUNTIFS(In_vitro!$C$2:$C$45,"*; "&amp;N$1&amp;"*",In_vitro!$B$2:$B$45,"*"&amp;$A26&amp;"*")</f>
        <v>0</v>
      </c>
      <c r="O26">
        <f>COUNTIFS(In_vitro!$C$2:$C$45,"*; "&amp;O$1&amp;"*",In_vitro!$B$2:$B$45,"*"&amp;$A26&amp;"*")</f>
        <v>0</v>
      </c>
      <c r="P26">
        <f>COUNTIFS(In_vitro!$C$2:$C$45,"*"&amp;"; "&amp;N$1&amp;"*",In_vitro!$B$2:$B$45,"*"&amp;$A26&amp;"*",In_vitro!$C$2:$C$45,"*"&amp;"; "&amp;O$1&amp;"*")</f>
        <v>0</v>
      </c>
    </row>
    <row r="27" spans="1:16" x14ac:dyDescent="0.3">
      <c r="A27" s="166" t="s">
        <v>836</v>
      </c>
      <c r="B27" s="163">
        <f>COUNTIF(Data!L:L,"*"&amp;A27&amp;"*")</f>
        <v>1</v>
      </c>
      <c r="C27" s="164">
        <f>COUNTIF(Overview!L:L,"*"&amp;A27&amp;"*")</f>
        <v>1</v>
      </c>
      <c r="D27" s="164">
        <f>COUNTIF('Ligand-Target'!D:D,"*"&amp;A27&amp;"*")</f>
        <v>0</v>
      </c>
      <c r="E27" s="165">
        <f>COUNTIF(In_vitro!$B$2:$B$45,"*"&amp;A27&amp;"*")</f>
        <v>0</v>
      </c>
      <c r="F27">
        <f>COUNTIFS(In_vitro!$C$2:$C$45,"*"&amp;F$1&amp;";*",In_vitro!$B$2:$B$45,"*"&amp;$A27&amp;"*")</f>
        <v>0</v>
      </c>
      <c r="G27">
        <f>COUNTIFS(In_vitro!$C$2:$C$45,"*"&amp;G$1&amp;";*",In_vitro!$B$2:$B$45,"*"&amp;$A27&amp;"*")</f>
        <v>0</v>
      </c>
      <c r="H27">
        <f>COUNTIFS(In_vitro!$C$2:$C$45,"*"&amp;H$1&amp;";*",In_vitro!$B$2:$B$45,"*"&amp;$A27&amp;"*")</f>
        <v>0</v>
      </c>
      <c r="I27">
        <f>COUNTIFS(In_vitro!$C$2:$C$45,"*"&amp;I$1&amp;";*",In_vitro!$B$2:$B$45,"*"&amp;$A27&amp;"*")</f>
        <v>0</v>
      </c>
      <c r="J27">
        <f>COUNTIFS(In_vitro!$C$2:$C$45,"*"&amp;J$1&amp;";*",In_vitro!$B$2:$B$45,"*"&amp;$A27&amp;"*")</f>
        <v>0</v>
      </c>
      <c r="K27">
        <f>COUNTIFS(In_vitro!$C$2:$C$45,"*"&amp;K$1&amp;";*",In_vitro!$B$2:$B$45,"*"&amp;$A27&amp;"*")</f>
        <v>0</v>
      </c>
      <c r="L27">
        <f>COUNTIFS(In_vitro!$C$2:$C$45,"*"&amp;L$1&amp;";*",In_vitro!$B$2:$B$45,"*"&amp;$A27&amp;"*")</f>
        <v>0</v>
      </c>
      <c r="M27">
        <f>COUNTIFS(In_vitro!$C$2:$C$45,"*"&amp;M$1&amp;";*",In_vitro!$B$2:$B$45,"*"&amp;$A27&amp;"*")</f>
        <v>0</v>
      </c>
      <c r="N27">
        <f>COUNTIFS(In_vitro!$C$2:$C$45,"*; "&amp;N$1&amp;"*",In_vitro!$B$2:$B$45,"*"&amp;$A27&amp;"*")</f>
        <v>0</v>
      </c>
      <c r="O27">
        <f>COUNTIFS(In_vitro!$C$2:$C$45,"*; "&amp;O$1&amp;"*",In_vitro!$B$2:$B$45,"*"&amp;$A27&amp;"*")</f>
        <v>0</v>
      </c>
      <c r="P27">
        <f>COUNTIFS(In_vitro!$C$2:$C$45,"*"&amp;"; "&amp;N$1&amp;"*",In_vitro!$B$2:$B$45,"*"&amp;$A27&amp;"*",In_vitro!$C$2:$C$45,"*"&amp;"; "&amp;O$1&amp;"*")</f>
        <v>0</v>
      </c>
    </row>
    <row r="28" spans="1:16" x14ac:dyDescent="0.3">
      <c r="A28" s="166" t="s">
        <v>362</v>
      </c>
      <c r="B28" s="163">
        <f>COUNTIF(Data!L:L,"*"&amp;A28&amp;"*")</f>
        <v>1</v>
      </c>
      <c r="C28" s="164">
        <f>COUNTIF(Overview!L:L,"*"&amp;A28&amp;"*")</f>
        <v>1</v>
      </c>
      <c r="D28" s="164">
        <f>COUNTIF('Ligand-Target'!D:D,"*"&amp;A28&amp;"*")</f>
        <v>1</v>
      </c>
      <c r="E28" s="165">
        <f>COUNTIF(In_vitro!$B$2:$B$45,"*"&amp;A28&amp;"*")</f>
        <v>0</v>
      </c>
      <c r="F28">
        <f>COUNTIFS(In_vitro!$C$2:$C$45,"*"&amp;F$1&amp;";*",In_vitro!$B$2:$B$45,"*"&amp;$A28&amp;"*")</f>
        <v>0</v>
      </c>
      <c r="G28">
        <f>COUNTIFS(In_vitro!$C$2:$C$45,"*"&amp;G$1&amp;";*",In_vitro!$B$2:$B$45,"*"&amp;$A28&amp;"*")</f>
        <v>0</v>
      </c>
      <c r="H28">
        <f>COUNTIFS(In_vitro!$C$2:$C$45,"*"&amp;H$1&amp;";*",In_vitro!$B$2:$B$45,"*"&amp;$A28&amp;"*")</f>
        <v>0</v>
      </c>
      <c r="I28">
        <f>COUNTIFS(In_vitro!$C$2:$C$45,"*"&amp;I$1&amp;";*",In_vitro!$B$2:$B$45,"*"&amp;$A28&amp;"*")</f>
        <v>0</v>
      </c>
      <c r="J28">
        <f>COUNTIFS(In_vitro!$C$2:$C$45,"*"&amp;J$1&amp;";*",In_vitro!$B$2:$B$45,"*"&amp;$A28&amp;"*")</f>
        <v>0</v>
      </c>
      <c r="K28">
        <f>COUNTIFS(In_vitro!$C$2:$C$45,"*"&amp;K$1&amp;";*",In_vitro!$B$2:$B$45,"*"&amp;$A28&amp;"*")</f>
        <v>0</v>
      </c>
      <c r="L28">
        <f>COUNTIFS(In_vitro!$C$2:$C$45,"*"&amp;L$1&amp;";*",In_vitro!$B$2:$B$45,"*"&amp;$A28&amp;"*")</f>
        <v>0</v>
      </c>
      <c r="M28">
        <f>COUNTIFS(In_vitro!$C$2:$C$45,"*"&amp;M$1&amp;";*",In_vitro!$B$2:$B$45,"*"&amp;$A28&amp;"*")</f>
        <v>0</v>
      </c>
      <c r="N28">
        <f>COUNTIFS(In_vitro!$C$2:$C$45,"*; "&amp;N$1&amp;"*",In_vitro!$B$2:$B$45,"*"&amp;$A28&amp;"*")</f>
        <v>0</v>
      </c>
      <c r="O28">
        <f>COUNTIFS(In_vitro!$C$2:$C$45,"*; "&amp;O$1&amp;"*",In_vitro!$B$2:$B$45,"*"&amp;$A28&amp;"*")</f>
        <v>0</v>
      </c>
      <c r="P28">
        <f>COUNTIFS(In_vitro!$C$2:$C$45,"*"&amp;"; "&amp;N$1&amp;"*",In_vitro!$B$2:$B$45,"*"&amp;$A28&amp;"*",In_vitro!$C$2:$C$45,"*"&amp;"; "&amp;O$1&amp;"*")</f>
        <v>0</v>
      </c>
    </row>
    <row r="29" spans="1:16" x14ac:dyDescent="0.3">
      <c r="A29" s="163" t="s">
        <v>691</v>
      </c>
      <c r="B29" s="163">
        <f>COUNTIF(Data!L:L,"*"&amp;A29&amp;"*")</f>
        <v>1</v>
      </c>
      <c r="C29" s="164">
        <f>COUNTIF(Overview!L:L,"*"&amp;A29&amp;"*")</f>
        <v>1</v>
      </c>
      <c r="D29" s="164">
        <f>COUNTIF('Ligand-Target'!D:D,"*"&amp;A29&amp;"*")</f>
        <v>1</v>
      </c>
      <c r="E29" s="165">
        <f>COUNTIF(In_vitro!$B$2:$B$45,"*"&amp;A29&amp;"*")</f>
        <v>1</v>
      </c>
      <c r="F29">
        <f>COUNTIFS(In_vitro!$C$2:$C$45,"*"&amp;F$1&amp;";*",In_vitro!$B$2:$B$45,"*"&amp;$A29&amp;"*")</f>
        <v>1</v>
      </c>
      <c r="G29">
        <f>COUNTIFS(In_vitro!$C$2:$C$45,"*"&amp;G$1&amp;";*",In_vitro!$B$2:$B$45,"*"&amp;$A29&amp;"*")</f>
        <v>0</v>
      </c>
      <c r="H29">
        <f>COUNTIFS(In_vitro!$C$2:$C$45,"*"&amp;H$1&amp;";*",In_vitro!$B$2:$B$45,"*"&amp;$A29&amp;"*")</f>
        <v>0</v>
      </c>
      <c r="I29">
        <f>COUNTIFS(In_vitro!$C$2:$C$45,"*"&amp;I$1&amp;";*",In_vitro!$B$2:$B$45,"*"&amp;$A29&amp;"*")</f>
        <v>0</v>
      </c>
      <c r="J29">
        <f>COUNTIFS(In_vitro!$C$2:$C$45,"*"&amp;J$1&amp;";*",In_vitro!$B$2:$B$45,"*"&amp;$A29&amp;"*")</f>
        <v>0</v>
      </c>
      <c r="K29">
        <f>COUNTIFS(In_vitro!$C$2:$C$45,"*"&amp;K$1&amp;";*",In_vitro!$B$2:$B$45,"*"&amp;$A29&amp;"*")</f>
        <v>0</v>
      </c>
      <c r="L29">
        <f>COUNTIFS(In_vitro!$C$2:$C$45,"*"&amp;L$1&amp;";*",In_vitro!$B$2:$B$45,"*"&amp;$A29&amp;"*")</f>
        <v>0</v>
      </c>
      <c r="M29">
        <f>COUNTIFS(In_vitro!$C$2:$C$45,"*"&amp;M$1&amp;";*",In_vitro!$B$2:$B$45,"*"&amp;$A29&amp;"*")</f>
        <v>0</v>
      </c>
      <c r="N29">
        <f>COUNTIFS(In_vitro!$C$2:$C$45,"*; "&amp;N$1&amp;"*",In_vitro!$B$2:$B$45,"*"&amp;$A29&amp;"*")</f>
        <v>1</v>
      </c>
      <c r="O29">
        <f>COUNTIFS(In_vitro!$C$2:$C$45,"*; "&amp;O$1&amp;"*",In_vitro!$B$2:$B$45,"*"&amp;$A29&amp;"*")</f>
        <v>1</v>
      </c>
      <c r="P29">
        <f>COUNTIFS(In_vitro!$C$2:$C$45,"*"&amp;"; "&amp;N$1&amp;"*",In_vitro!$B$2:$B$45,"*"&amp;$A29&amp;"*",In_vitro!$C$2:$C$45,"*"&amp;"; "&amp;O$1&amp;"*")</f>
        <v>1</v>
      </c>
    </row>
    <row r="30" spans="1:16" x14ac:dyDescent="0.3">
      <c r="A30" s="166" t="s">
        <v>742</v>
      </c>
      <c r="B30" s="163">
        <f>COUNTIF(Data!L:L,"*"&amp;A30&amp;"*")</f>
        <v>1</v>
      </c>
      <c r="C30" s="164">
        <f>COUNTIF(Overview!L:L,"*"&amp;A30&amp;"*")</f>
        <v>1</v>
      </c>
      <c r="D30" s="164">
        <f>COUNTIF('Ligand-Target'!D:D,"*"&amp;A30&amp;"*")</f>
        <v>1</v>
      </c>
      <c r="E30" s="165">
        <f>COUNTIF(In_vitro!$B$2:$B$45,"*"&amp;A30&amp;"*")</f>
        <v>0</v>
      </c>
      <c r="F30">
        <f>COUNTIFS(In_vitro!$C$2:$C$45,"*"&amp;F$1&amp;";*",In_vitro!$B$2:$B$45,"*"&amp;$A30&amp;"*")</f>
        <v>0</v>
      </c>
      <c r="G30">
        <f>COUNTIFS(In_vitro!$C$2:$C$45,"*"&amp;G$1&amp;";*",In_vitro!$B$2:$B$45,"*"&amp;$A30&amp;"*")</f>
        <v>0</v>
      </c>
      <c r="H30">
        <f>COUNTIFS(In_vitro!$C$2:$C$45,"*"&amp;H$1&amp;";*",In_vitro!$B$2:$B$45,"*"&amp;$A30&amp;"*")</f>
        <v>0</v>
      </c>
      <c r="I30">
        <f>COUNTIFS(In_vitro!$C$2:$C$45,"*"&amp;I$1&amp;";*",In_vitro!$B$2:$B$45,"*"&amp;$A30&amp;"*")</f>
        <v>0</v>
      </c>
      <c r="J30">
        <f>COUNTIFS(In_vitro!$C$2:$C$45,"*"&amp;J$1&amp;";*",In_vitro!$B$2:$B$45,"*"&amp;$A30&amp;"*")</f>
        <v>0</v>
      </c>
      <c r="K30">
        <f>COUNTIFS(In_vitro!$C$2:$C$45,"*"&amp;K$1&amp;";*",In_vitro!$B$2:$B$45,"*"&amp;$A30&amp;"*")</f>
        <v>0</v>
      </c>
      <c r="L30">
        <f>COUNTIFS(In_vitro!$C$2:$C$45,"*"&amp;L$1&amp;";*",In_vitro!$B$2:$B$45,"*"&amp;$A30&amp;"*")</f>
        <v>0</v>
      </c>
      <c r="M30">
        <f>COUNTIFS(In_vitro!$C$2:$C$45,"*"&amp;M$1&amp;";*",In_vitro!$B$2:$B$45,"*"&amp;$A30&amp;"*")</f>
        <v>0</v>
      </c>
      <c r="N30">
        <f>COUNTIFS(In_vitro!$C$2:$C$45,"*; "&amp;N$1&amp;"*",In_vitro!$B$2:$B$45,"*"&amp;$A30&amp;"*")</f>
        <v>0</v>
      </c>
      <c r="O30">
        <f>COUNTIFS(In_vitro!$C$2:$C$45,"*; "&amp;O$1&amp;"*",In_vitro!$B$2:$B$45,"*"&amp;$A30&amp;"*")</f>
        <v>0</v>
      </c>
      <c r="P30">
        <f>COUNTIFS(In_vitro!$C$2:$C$45,"*"&amp;"; "&amp;N$1&amp;"*",In_vitro!$B$2:$B$45,"*"&amp;$A30&amp;"*",In_vitro!$C$2:$C$45,"*"&amp;"; "&amp;O$1&amp;"*")</f>
        <v>0</v>
      </c>
    </row>
    <row r="31" spans="1:16" x14ac:dyDescent="0.3">
      <c r="A31" s="167" t="s">
        <v>782</v>
      </c>
      <c r="B31" s="163">
        <f>COUNTIF(Data!L:L,"*"&amp;A31&amp;"*")</f>
        <v>1</v>
      </c>
      <c r="C31" s="164">
        <f>COUNTIF(Overview!L:L,"*"&amp;A31&amp;"*")</f>
        <v>1</v>
      </c>
      <c r="D31" s="164">
        <f>COUNTIF('Ligand-Target'!D:D,"*"&amp;A31&amp;"*")</f>
        <v>1</v>
      </c>
      <c r="E31" s="165">
        <f>COUNTIF(In_vitro!$B$2:$B$45,"*"&amp;A31&amp;"*")</f>
        <v>1</v>
      </c>
      <c r="F31">
        <f>COUNTIFS(In_vitro!$C$2:$C$45,"*"&amp;F$1&amp;";*",In_vitro!$B$2:$B$45,"*"&amp;$A31&amp;"*")</f>
        <v>1</v>
      </c>
      <c r="G31">
        <f>COUNTIFS(In_vitro!$C$2:$C$45,"*"&amp;G$1&amp;";*",In_vitro!$B$2:$B$45,"*"&amp;$A31&amp;"*")</f>
        <v>0</v>
      </c>
      <c r="H31">
        <f>COUNTIFS(In_vitro!$C$2:$C$45,"*"&amp;H$1&amp;";*",In_vitro!$B$2:$B$45,"*"&amp;$A31&amp;"*")</f>
        <v>0</v>
      </c>
      <c r="I31">
        <f>COUNTIFS(In_vitro!$C$2:$C$45,"*"&amp;I$1&amp;";*",In_vitro!$B$2:$B$45,"*"&amp;$A31&amp;"*")</f>
        <v>0</v>
      </c>
      <c r="J31">
        <f>COUNTIFS(In_vitro!$C$2:$C$45,"*"&amp;J$1&amp;";*",In_vitro!$B$2:$B$45,"*"&amp;$A31&amp;"*")</f>
        <v>0</v>
      </c>
      <c r="K31">
        <f>COUNTIFS(In_vitro!$C$2:$C$45,"*"&amp;K$1&amp;";*",In_vitro!$B$2:$B$45,"*"&amp;$A31&amp;"*")</f>
        <v>0</v>
      </c>
      <c r="L31">
        <f>COUNTIFS(In_vitro!$C$2:$C$45,"*"&amp;L$1&amp;";*",In_vitro!$B$2:$B$45,"*"&amp;$A31&amp;"*")</f>
        <v>0</v>
      </c>
      <c r="M31">
        <f>COUNTIFS(In_vitro!$C$2:$C$45,"*"&amp;M$1&amp;";*",In_vitro!$B$2:$B$45,"*"&amp;$A31&amp;"*")</f>
        <v>0</v>
      </c>
      <c r="N31">
        <f>COUNTIFS(In_vitro!$C$2:$C$45,"*; "&amp;N$1&amp;"*",In_vitro!$B$2:$B$45,"*"&amp;$A31&amp;"*")</f>
        <v>1</v>
      </c>
      <c r="O31">
        <f>COUNTIFS(In_vitro!$C$2:$C$45,"*; "&amp;O$1&amp;"*",In_vitro!$B$2:$B$45,"*"&amp;$A31&amp;"*")</f>
        <v>0</v>
      </c>
      <c r="P31">
        <f>COUNTIFS(In_vitro!$C$2:$C$45,"*"&amp;"; "&amp;N$1&amp;"*",In_vitro!$B$2:$B$45,"*"&amp;$A31&amp;"*",In_vitro!$C$2:$C$45,"*"&amp;"; "&amp;O$1&amp;"*")</f>
        <v>0</v>
      </c>
    </row>
    <row r="32" spans="1:16" x14ac:dyDescent="0.3">
      <c r="A32" s="166" t="s">
        <v>837</v>
      </c>
      <c r="B32" s="163">
        <f>COUNTIF(Data!L:L,"*"&amp;A32&amp;"*")</f>
        <v>1</v>
      </c>
      <c r="C32" s="164">
        <f>COUNTIF(Overview!L:L,"*"&amp;A32&amp;"*")</f>
        <v>1</v>
      </c>
      <c r="D32" s="164">
        <f>COUNTIF('Ligand-Target'!D:D,"*"&amp;A32&amp;"*")</f>
        <v>0</v>
      </c>
      <c r="E32" s="165">
        <f>COUNTIF(In_vitro!$B$2:$B$45,"*"&amp;A32&amp;"*")</f>
        <v>0</v>
      </c>
      <c r="F32">
        <f>COUNTIFS(In_vitro!$C$2:$C$45,"*"&amp;F$1&amp;";*",In_vitro!$B$2:$B$45,"*"&amp;$A32&amp;"*")</f>
        <v>0</v>
      </c>
      <c r="G32">
        <f>COUNTIFS(In_vitro!$C$2:$C$45,"*"&amp;G$1&amp;";*",In_vitro!$B$2:$B$45,"*"&amp;$A32&amp;"*")</f>
        <v>0</v>
      </c>
      <c r="H32">
        <f>COUNTIFS(In_vitro!$C$2:$C$45,"*"&amp;H$1&amp;";*",In_vitro!$B$2:$B$45,"*"&amp;$A32&amp;"*")</f>
        <v>0</v>
      </c>
      <c r="I32">
        <f>COUNTIFS(In_vitro!$C$2:$C$45,"*"&amp;I$1&amp;";*",In_vitro!$B$2:$B$45,"*"&amp;$A32&amp;"*")</f>
        <v>0</v>
      </c>
      <c r="J32">
        <f>COUNTIFS(In_vitro!$C$2:$C$45,"*"&amp;J$1&amp;";*",In_vitro!$B$2:$B$45,"*"&amp;$A32&amp;"*")</f>
        <v>0</v>
      </c>
      <c r="K32">
        <f>COUNTIFS(In_vitro!$C$2:$C$45,"*"&amp;K$1&amp;";*",In_vitro!$B$2:$B$45,"*"&amp;$A32&amp;"*")</f>
        <v>0</v>
      </c>
      <c r="L32">
        <f>COUNTIFS(In_vitro!$C$2:$C$45,"*"&amp;L$1&amp;";*",In_vitro!$B$2:$B$45,"*"&amp;$A32&amp;"*")</f>
        <v>0</v>
      </c>
      <c r="M32">
        <f>COUNTIFS(In_vitro!$C$2:$C$45,"*"&amp;M$1&amp;";*",In_vitro!$B$2:$B$45,"*"&amp;$A32&amp;"*")</f>
        <v>0</v>
      </c>
      <c r="N32">
        <f>COUNTIFS(In_vitro!$C$2:$C$45,"*; "&amp;N$1&amp;"*",In_vitro!$B$2:$B$45,"*"&amp;$A32&amp;"*")</f>
        <v>0</v>
      </c>
      <c r="O32">
        <f>COUNTIFS(In_vitro!$C$2:$C$45,"*; "&amp;O$1&amp;"*",In_vitro!$B$2:$B$45,"*"&amp;$A32&amp;"*")</f>
        <v>0</v>
      </c>
      <c r="P32">
        <f>COUNTIFS(In_vitro!$C$2:$C$45,"*"&amp;"; "&amp;N$1&amp;"*",In_vitro!$B$2:$B$45,"*"&amp;$A32&amp;"*",In_vitro!$C$2:$C$45,"*"&amp;"; "&amp;O$1&amp;"*")</f>
        <v>0</v>
      </c>
    </row>
    <row r="33" spans="1:16" x14ac:dyDescent="0.3">
      <c r="A33" s="166" t="s">
        <v>838</v>
      </c>
      <c r="B33" s="163">
        <f>COUNTIF(Data!L:L,"*"&amp;A33&amp;"*")</f>
        <v>1</v>
      </c>
      <c r="C33" s="164">
        <f>COUNTIF(Overview!L:L,"*"&amp;A33&amp;"*")</f>
        <v>1</v>
      </c>
      <c r="D33" s="164">
        <f>COUNTIF('Ligand-Target'!D:D,"*"&amp;A33&amp;"*")</f>
        <v>0</v>
      </c>
      <c r="E33" s="165">
        <f>COUNTIF(In_vitro!$B$2:$B$45,"*"&amp;A33&amp;"*")</f>
        <v>0</v>
      </c>
      <c r="F33">
        <f>COUNTIFS(In_vitro!$C$2:$C$45,"*"&amp;F$1&amp;";*",In_vitro!$B$2:$B$45,"*"&amp;$A33&amp;"*")</f>
        <v>0</v>
      </c>
      <c r="G33">
        <f>COUNTIFS(In_vitro!$C$2:$C$45,"*"&amp;G$1&amp;";*",In_vitro!$B$2:$B$45,"*"&amp;$A33&amp;"*")</f>
        <v>0</v>
      </c>
      <c r="H33">
        <f>COUNTIFS(In_vitro!$C$2:$C$45,"*"&amp;H$1&amp;";*",In_vitro!$B$2:$B$45,"*"&amp;$A33&amp;"*")</f>
        <v>0</v>
      </c>
      <c r="I33">
        <f>COUNTIFS(In_vitro!$C$2:$C$45,"*"&amp;I$1&amp;";*",In_vitro!$B$2:$B$45,"*"&amp;$A33&amp;"*")</f>
        <v>0</v>
      </c>
      <c r="J33">
        <f>COUNTIFS(In_vitro!$C$2:$C$45,"*"&amp;J$1&amp;";*",In_vitro!$B$2:$B$45,"*"&amp;$A33&amp;"*")</f>
        <v>0</v>
      </c>
      <c r="K33">
        <f>COUNTIFS(In_vitro!$C$2:$C$45,"*"&amp;K$1&amp;";*",In_vitro!$B$2:$B$45,"*"&amp;$A33&amp;"*")</f>
        <v>0</v>
      </c>
      <c r="L33">
        <f>COUNTIFS(In_vitro!$C$2:$C$45,"*"&amp;L$1&amp;";*",In_vitro!$B$2:$B$45,"*"&amp;$A33&amp;"*")</f>
        <v>0</v>
      </c>
      <c r="M33">
        <f>COUNTIFS(In_vitro!$C$2:$C$45,"*"&amp;M$1&amp;";*",In_vitro!$B$2:$B$45,"*"&amp;$A33&amp;"*")</f>
        <v>0</v>
      </c>
      <c r="N33">
        <f>COUNTIFS(In_vitro!$C$2:$C$45,"*; "&amp;N$1&amp;"*",In_vitro!$B$2:$B$45,"*"&amp;$A33&amp;"*")</f>
        <v>0</v>
      </c>
      <c r="O33">
        <f>COUNTIFS(In_vitro!$C$2:$C$45,"*; "&amp;O$1&amp;"*",In_vitro!$B$2:$B$45,"*"&amp;$A33&amp;"*")</f>
        <v>0</v>
      </c>
      <c r="P33">
        <f>COUNTIFS(In_vitro!$C$2:$C$45,"*"&amp;"; "&amp;N$1&amp;"*",In_vitro!$B$2:$B$45,"*"&amp;$A33&amp;"*",In_vitro!$C$2:$C$45,"*"&amp;"; "&amp;O$1&amp;"*")</f>
        <v>0</v>
      </c>
    </row>
    <row r="34" spans="1:16" x14ac:dyDescent="0.3">
      <c r="A34" s="166" t="s">
        <v>839</v>
      </c>
      <c r="B34" s="163">
        <f>COUNTIF(Data!L:L,"*"&amp;A34&amp;"*")</f>
        <v>1</v>
      </c>
      <c r="C34" s="164">
        <f>COUNTIF(Overview!L:L,"*"&amp;A34&amp;"*")</f>
        <v>1</v>
      </c>
      <c r="D34" s="164">
        <f>COUNTIF('Ligand-Target'!D:D,"*"&amp;A34&amp;"*")</f>
        <v>0</v>
      </c>
      <c r="E34" s="165">
        <f>COUNTIF(In_vitro!$B$2:$B$45,"*"&amp;A34&amp;"*")</f>
        <v>0</v>
      </c>
      <c r="F34">
        <f>COUNTIFS(In_vitro!$C$2:$C$45,"*"&amp;F$1&amp;";*",In_vitro!$B$2:$B$45,"*"&amp;$A34&amp;"*")</f>
        <v>0</v>
      </c>
      <c r="G34">
        <f>COUNTIFS(In_vitro!$C$2:$C$45,"*"&amp;G$1&amp;";*",In_vitro!$B$2:$B$45,"*"&amp;$A34&amp;"*")</f>
        <v>0</v>
      </c>
      <c r="H34">
        <f>COUNTIFS(In_vitro!$C$2:$C$45,"*"&amp;H$1&amp;";*",In_vitro!$B$2:$B$45,"*"&amp;$A34&amp;"*")</f>
        <v>0</v>
      </c>
      <c r="I34">
        <f>COUNTIFS(In_vitro!$C$2:$C$45,"*"&amp;I$1&amp;";*",In_vitro!$B$2:$B$45,"*"&amp;$A34&amp;"*")</f>
        <v>0</v>
      </c>
      <c r="J34">
        <f>COUNTIFS(In_vitro!$C$2:$C$45,"*"&amp;J$1&amp;";*",In_vitro!$B$2:$B$45,"*"&amp;$A34&amp;"*")</f>
        <v>0</v>
      </c>
      <c r="K34">
        <f>COUNTIFS(In_vitro!$C$2:$C$45,"*"&amp;K$1&amp;";*",In_vitro!$B$2:$B$45,"*"&amp;$A34&amp;"*")</f>
        <v>0</v>
      </c>
      <c r="L34">
        <f>COUNTIFS(In_vitro!$C$2:$C$45,"*"&amp;L$1&amp;";*",In_vitro!$B$2:$B$45,"*"&amp;$A34&amp;"*")</f>
        <v>0</v>
      </c>
      <c r="M34">
        <f>COUNTIFS(In_vitro!$C$2:$C$45,"*"&amp;M$1&amp;";*",In_vitro!$B$2:$B$45,"*"&amp;$A34&amp;"*")</f>
        <v>0</v>
      </c>
      <c r="N34">
        <f>COUNTIFS(In_vitro!$C$2:$C$45,"*; "&amp;N$1&amp;"*",In_vitro!$B$2:$B$45,"*"&amp;$A34&amp;"*")</f>
        <v>0</v>
      </c>
      <c r="O34">
        <f>COUNTIFS(In_vitro!$C$2:$C$45,"*; "&amp;O$1&amp;"*",In_vitro!$B$2:$B$45,"*"&amp;$A34&amp;"*")</f>
        <v>0</v>
      </c>
      <c r="P34">
        <f>COUNTIFS(In_vitro!$C$2:$C$45,"*"&amp;"; "&amp;N$1&amp;"*",In_vitro!$B$2:$B$45,"*"&amp;$A34&amp;"*",In_vitro!$C$2:$C$45,"*"&amp;"; "&amp;O$1&amp;"*")</f>
        <v>0</v>
      </c>
    </row>
    <row r="35" spans="1:16" x14ac:dyDescent="0.3">
      <c r="A35" s="166" t="s">
        <v>653</v>
      </c>
      <c r="B35" s="163">
        <f>COUNTIF(Data!L:L,"*"&amp;A35&amp;"*")</f>
        <v>1</v>
      </c>
      <c r="C35" s="164">
        <f>COUNTIF(Overview!L:L,"*"&amp;A35&amp;"*")</f>
        <v>2</v>
      </c>
      <c r="D35" s="164">
        <f>COUNTIF('Ligand-Target'!D:D,"*"&amp;A35&amp;"*")</f>
        <v>2</v>
      </c>
      <c r="E35" s="165">
        <f>COUNTIF(In_vitro!$B$2:$B$45,"*"&amp;A35&amp;"*")</f>
        <v>1</v>
      </c>
      <c r="F35">
        <f>COUNTIFS(In_vitro!$C$2:$C$45,"*"&amp;F$1&amp;";*",In_vitro!$B$2:$B$45,"*"&amp;$A35&amp;"*")</f>
        <v>0</v>
      </c>
      <c r="G35">
        <f>COUNTIFS(In_vitro!$C$2:$C$45,"*"&amp;G$1&amp;";*",In_vitro!$B$2:$B$45,"*"&amp;$A35&amp;"*")</f>
        <v>0</v>
      </c>
      <c r="H35">
        <f>COUNTIFS(In_vitro!$C$2:$C$45,"*"&amp;H$1&amp;";*",In_vitro!$B$2:$B$45,"*"&amp;$A35&amp;"*")</f>
        <v>0</v>
      </c>
      <c r="I35">
        <f>COUNTIFS(In_vitro!$C$2:$C$45,"*"&amp;I$1&amp;";*",In_vitro!$B$2:$B$45,"*"&amp;$A35&amp;"*")</f>
        <v>1</v>
      </c>
      <c r="J35">
        <f>COUNTIFS(In_vitro!$C$2:$C$45,"*"&amp;J$1&amp;";*",In_vitro!$B$2:$B$45,"*"&amp;$A35&amp;"*")</f>
        <v>1</v>
      </c>
      <c r="K35">
        <f>COUNTIFS(In_vitro!$C$2:$C$45,"*"&amp;K$1&amp;";*",In_vitro!$B$2:$B$45,"*"&amp;$A35&amp;"*")</f>
        <v>0</v>
      </c>
      <c r="L35">
        <f>COUNTIFS(In_vitro!$C$2:$C$45,"*"&amp;L$1&amp;";*",In_vitro!$B$2:$B$45,"*"&amp;$A35&amp;"*")</f>
        <v>1</v>
      </c>
      <c r="M35">
        <f>COUNTIFS(In_vitro!$C$2:$C$45,"*"&amp;M$1&amp;";*",In_vitro!$B$2:$B$45,"*"&amp;$A35&amp;"*")</f>
        <v>0</v>
      </c>
      <c r="N35">
        <f>COUNTIFS(In_vitro!$C$2:$C$45,"*; "&amp;N$1&amp;"*",In_vitro!$B$2:$B$45,"*"&amp;$A35&amp;"*")</f>
        <v>1</v>
      </c>
      <c r="O35">
        <f>COUNTIFS(In_vitro!$C$2:$C$45,"*; "&amp;O$1&amp;"*",In_vitro!$B$2:$B$45,"*"&amp;$A35&amp;"*")</f>
        <v>0</v>
      </c>
      <c r="P35">
        <f>COUNTIFS(In_vitro!$C$2:$C$45,"*"&amp;"; "&amp;N$1&amp;"*",In_vitro!$B$2:$B$45,"*"&amp;$A35&amp;"*",In_vitro!$C$2:$C$45,"*"&amp;"; "&amp;O$1&amp;"*")</f>
        <v>0</v>
      </c>
    </row>
    <row r="36" spans="1:16" x14ac:dyDescent="0.3">
      <c r="A36" s="166" t="s">
        <v>840</v>
      </c>
      <c r="B36" s="163">
        <f>COUNTIF(Data!L:L,"*"&amp;A36&amp;"*")</f>
        <v>1</v>
      </c>
      <c r="C36" s="164">
        <f>COUNTIF(Overview!L:L,"*"&amp;A36&amp;"*")</f>
        <v>1</v>
      </c>
      <c r="D36" s="164">
        <f>COUNTIF('Ligand-Target'!D:D,"*"&amp;A36&amp;"*")</f>
        <v>0</v>
      </c>
      <c r="E36" s="165">
        <f>COUNTIF(In_vitro!$B$2:$B$45,"*"&amp;A36&amp;"*")</f>
        <v>1</v>
      </c>
      <c r="F36">
        <f>COUNTIFS(In_vitro!$C$2:$C$45,"*"&amp;F$1&amp;";*",In_vitro!$B$2:$B$45,"*"&amp;$A36&amp;"*")</f>
        <v>1</v>
      </c>
      <c r="G36">
        <f>COUNTIFS(In_vitro!$C$2:$C$45,"*"&amp;G$1&amp;";*",In_vitro!$B$2:$B$45,"*"&amp;$A36&amp;"*")</f>
        <v>0</v>
      </c>
      <c r="H36">
        <f>COUNTIFS(In_vitro!$C$2:$C$45,"*"&amp;H$1&amp;";*",In_vitro!$B$2:$B$45,"*"&amp;$A36&amp;"*")</f>
        <v>0</v>
      </c>
      <c r="I36">
        <f>COUNTIFS(In_vitro!$C$2:$C$45,"*"&amp;I$1&amp;";*",In_vitro!$B$2:$B$45,"*"&amp;$A36&amp;"*")</f>
        <v>0</v>
      </c>
      <c r="J36">
        <f>COUNTIFS(In_vitro!$C$2:$C$45,"*"&amp;J$1&amp;";*",In_vitro!$B$2:$B$45,"*"&amp;$A36&amp;"*")</f>
        <v>1</v>
      </c>
      <c r="K36">
        <f>COUNTIFS(In_vitro!$C$2:$C$45,"*"&amp;K$1&amp;";*",In_vitro!$B$2:$B$45,"*"&amp;$A36&amp;"*")</f>
        <v>0</v>
      </c>
      <c r="L36">
        <f>COUNTIFS(In_vitro!$C$2:$C$45,"*"&amp;L$1&amp;";*",In_vitro!$B$2:$B$45,"*"&amp;$A36&amp;"*")</f>
        <v>0</v>
      </c>
      <c r="M36">
        <f>COUNTIFS(In_vitro!$C$2:$C$45,"*"&amp;M$1&amp;";*",In_vitro!$B$2:$B$45,"*"&amp;$A36&amp;"*")</f>
        <v>0</v>
      </c>
      <c r="N36">
        <f>COUNTIFS(In_vitro!$C$2:$C$45,"*; "&amp;N$1&amp;"*",In_vitro!$B$2:$B$45,"*"&amp;$A36&amp;"*")</f>
        <v>1</v>
      </c>
      <c r="O36">
        <f>COUNTIFS(In_vitro!$C$2:$C$45,"*; "&amp;O$1&amp;"*",In_vitro!$B$2:$B$45,"*"&amp;$A36&amp;"*")</f>
        <v>1</v>
      </c>
      <c r="P36">
        <f>COUNTIFS(In_vitro!$C$2:$C$45,"*"&amp;"; "&amp;N$1&amp;"*",In_vitro!$B$2:$B$45,"*"&amp;$A36&amp;"*",In_vitro!$C$2:$C$45,"*"&amp;"; "&amp;O$1&amp;"*")</f>
        <v>1</v>
      </c>
    </row>
    <row r="37" spans="1:16" x14ac:dyDescent="0.3">
      <c r="A37" s="166" t="s">
        <v>739</v>
      </c>
      <c r="B37" s="163">
        <f>COUNTIF(Data!L:L,"*"&amp;A37&amp;"*")</f>
        <v>1</v>
      </c>
      <c r="C37" s="164">
        <f>COUNTIF(Overview!L:L,"*"&amp;A37&amp;"*")</f>
        <v>1</v>
      </c>
      <c r="D37" s="164">
        <f>COUNTIF('Ligand-Target'!D:D,"*"&amp;A37&amp;"*")</f>
        <v>1</v>
      </c>
      <c r="E37" s="165">
        <f>COUNTIF(In_vitro!$B$2:$B$45,"*"&amp;A37&amp;"*")</f>
        <v>0</v>
      </c>
      <c r="F37">
        <f>COUNTIFS(In_vitro!$C$2:$C$45,"*"&amp;F$1&amp;";*",In_vitro!$B$2:$B$45,"*"&amp;$A37&amp;"*")</f>
        <v>0</v>
      </c>
      <c r="G37">
        <f>COUNTIFS(In_vitro!$C$2:$C$45,"*"&amp;G$1&amp;";*",In_vitro!$B$2:$B$45,"*"&amp;$A37&amp;"*")</f>
        <v>0</v>
      </c>
      <c r="H37">
        <f>COUNTIFS(In_vitro!$C$2:$C$45,"*"&amp;H$1&amp;";*",In_vitro!$B$2:$B$45,"*"&amp;$A37&amp;"*")</f>
        <v>0</v>
      </c>
      <c r="I37">
        <f>COUNTIFS(In_vitro!$C$2:$C$45,"*"&amp;I$1&amp;";*",In_vitro!$B$2:$B$45,"*"&amp;$A37&amp;"*")</f>
        <v>0</v>
      </c>
      <c r="J37">
        <f>COUNTIFS(In_vitro!$C$2:$C$45,"*"&amp;J$1&amp;";*",In_vitro!$B$2:$B$45,"*"&amp;$A37&amp;"*")</f>
        <v>0</v>
      </c>
      <c r="K37">
        <f>COUNTIFS(In_vitro!$C$2:$C$45,"*"&amp;K$1&amp;";*",In_vitro!$B$2:$B$45,"*"&amp;$A37&amp;"*")</f>
        <v>0</v>
      </c>
      <c r="L37">
        <f>COUNTIFS(In_vitro!$C$2:$C$45,"*"&amp;L$1&amp;";*",In_vitro!$B$2:$B$45,"*"&amp;$A37&amp;"*")</f>
        <v>0</v>
      </c>
      <c r="M37">
        <f>COUNTIFS(In_vitro!$C$2:$C$45,"*"&amp;M$1&amp;";*",In_vitro!$B$2:$B$45,"*"&amp;$A37&amp;"*")</f>
        <v>0</v>
      </c>
      <c r="N37">
        <f>COUNTIFS(In_vitro!$C$2:$C$45,"*; "&amp;N$1&amp;"*",In_vitro!$B$2:$B$45,"*"&amp;$A37&amp;"*")</f>
        <v>0</v>
      </c>
      <c r="O37">
        <f>COUNTIFS(In_vitro!$C$2:$C$45,"*; "&amp;O$1&amp;"*",In_vitro!$B$2:$B$45,"*"&amp;$A37&amp;"*")</f>
        <v>0</v>
      </c>
      <c r="P37">
        <f>COUNTIFS(In_vitro!$C$2:$C$45,"*"&amp;"; "&amp;N$1&amp;"*",In_vitro!$B$2:$B$45,"*"&amp;$A37&amp;"*",In_vitro!$C$2:$C$45,"*"&amp;"; "&amp;O$1&amp;"*")</f>
        <v>0</v>
      </c>
    </row>
    <row r="38" spans="1:16" x14ac:dyDescent="0.3">
      <c r="A38" s="166" t="s">
        <v>800</v>
      </c>
      <c r="B38" s="163">
        <f>COUNTIF(Data!L:L,"*"&amp;A38&amp;"*")</f>
        <v>1</v>
      </c>
      <c r="C38" s="164">
        <f>COUNTIF(Overview!L:L,"*"&amp;A38&amp;"*")</f>
        <v>1</v>
      </c>
      <c r="D38" s="164">
        <f>COUNTIF('Ligand-Target'!D:D,"*"&amp;A38&amp;"*")</f>
        <v>1</v>
      </c>
      <c r="E38" s="165">
        <f>COUNTIF(In_vitro!$B$2:$B$45,"*"&amp;A38&amp;"*")</f>
        <v>0</v>
      </c>
      <c r="F38">
        <f>COUNTIFS(In_vitro!$C$2:$C$45,"*"&amp;F$1&amp;";*",In_vitro!$B$2:$B$45,"*"&amp;$A38&amp;"*")</f>
        <v>0</v>
      </c>
      <c r="G38">
        <f>COUNTIFS(In_vitro!$C$2:$C$45,"*"&amp;G$1&amp;";*",In_vitro!$B$2:$B$45,"*"&amp;$A38&amp;"*")</f>
        <v>0</v>
      </c>
      <c r="H38">
        <f>COUNTIFS(In_vitro!$C$2:$C$45,"*"&amp;H$1&amp;";*",In_vitro!$B$2:$B$45,"*"&amp;$A38&amp;"*")</f>
        <v>0</v>
      </c>
      <c r="I38">
        <f>COUNTIFS(In_vitro!$C$2:$C$45,"*"&amp;I$1&amp;";*",In_vitro!$B$2:$B$45,"*"&amp;$A38&amp;"*")</f>
        <v>0</v>
      </c>
      <c r="J38">
        <f>COUNTIFS(In_vitro!$C$2:$C$45,"*"&amp;J$1&amp;";*",In_vitro!$B$2:$B$45,"*"&amp;$A38&amp;"*")</f>
        <v>0</v>
      </c>
      <c r="K38">
        <f>COUNTIFS(In_vitro!$C$2:$C$45,"*"&amp;K$1&amp;";*",In_vitro!$B$2:$B$45,"*"&amp;$A38&amp;"*")</f>
        <v>0</v>
      </c>
      <c r="L38">
        <f>COUNTIFS(In_vitro!$C$2:$C$45,"*"&amp;L$1&amp;";*",In_vitro!$B$2:$B$45,"*"&amp;$A38&amp;"*")</f>
        <v>0</v>
      </c>
      <c r="M38">
        <f>COUNTIFS(In_vitro!$C$2:$C$45,"*"&amp;M$1&amp;";*",In_vitro!$B$2:$B$45,"*"&amp;$A38&amp;"*")</f>
        <v>0</v>
      </c>
      <c r="N38">
        <f>COUNTIFS(In_vitro!$C$2:$C$45,"*; "&amp;N$1&amp;"*",In_vitro!$B$2:$B$45,"*"&amp;$A38&amp;"*")</f>
        <v>0</v>
      </c>
      <c r="O38">
        <f>COUNTIFS(In_vitro!$C$2:$C$45,"*; "&amp;O$1&amp;"*",In_vitro!$B$2:$B$45,"*"&amp;$A38&amp;"*")</f>
        <v>0</v>
      </c>
      <c r="P38">
        <f>COUNTIFS(In_vitro!$C$2:$C$45,"*"&amp;"; "&amp;N$1&amp;"*",In_vitro!$B$2:$B$45,"*"&amp;$A38&amp;"*",In_vitro!$C$2:$C$45,"*"&amp;"; "&amp;O$1&amp;"*")</f>
        <v>0</v>
      </c>
    </row>
    <row r="39" spans="1:16" x14ac:dyDescent="0.3">
      <c r="A39" s="166" t="s">
        <v>627</v>
      </c>
      <c r="B39" s="163">
        <f>COUNTIF(Data!L:L,"*"&amp;A39&amp;"*")</f>
        <v>1</v>
      </c>
      <c r="C39" s="164">
        <f>COUNTIF(Overview!L:L,"*"&amp;A39&amp;"*")</f>
        <v>1</v>
      </c>
      <c r="D39" s="164">
        <f>COUNTIF('Ligand-Target'!D:D,"*"&amp;A39&amp;"*")</f>
        <v>1</v>
      </c>
      <c r="E39" s="165">
        <f>COUNTIF(In_vitro!$B$2:$B$45,"*"&amp;A39&amp;"*")</f>
        <v>0</v>
      </c>
      <c r="F39">
        <f>COUNTIFS(In_vitro!$C$2:$C$45,"*"&amp;F$1&amp;";*",In_vitro!$B$2:$B$45,"*"&amp;$A39&amp;"*")</f>
        <v>0</v>
      </c>
      <c r="G39">
        <f>COUNTIFS(In_vitro!$C$2:$C$45,"*"&amp;G$1&amp;";*",In_vitro!$B$2:$B$45,"*"&amp;$A39&amp;"*")</f>
        <v>0</v>
      </c>
      <c r="H39">
        <f>COUNTIFS(In_vitro!$C$2:$C$45,"*"&amp;H$1&amp;";*",In_vitro!$B$2:$B$45,"*"&amp;$A39&amp;"*")</f>
        <v>0</v>
      </c>
      <c r="I39">
        <f>COUNTIFS(In_vitro!$C$2:$C$45,"*"&amp;I$1&amp;";*",In_vitro!$B$2:$B$45,"*"&amp;$A39&amp;"*")</f>
        <v>0</v>
      </c>
      <c r="J39">
        <f>COUNTIFS(In_vitro!$C$2:$C$45,"*"&amp;J$1&amp;";*",In_vitro!$B$2:$B$45,"*"&amp;$A39&amp;"*")</f>
        <v>0</v>
      </c>
      <c r="K39">
        <f>COUNTIFS(In_vitro!$C$2:$C$45,"*"&amp;K$1&amp;";*",In_vitro!$B$2:$B$45,"*"&amp;$A39&amp;"*")</f>
        <v>0</v>
      </c>
      <c r="L39">
        <f>COUNTIFS(In_vitro!$C$2:$C$45,"*"&amp;L$1&amp;";*",In_vitro!$B$2:$B$45,"*"&amp;$A39&amp;"*")</f>
        <v>0</v>
      </c>
      <c r="M39">
        <f>COUNTIFS(In_vitro!$C$2:$C$45,"*"&amp;M$1&amp;";*",In_vitro!$B$2:$B$45,"*"&amp;$A39&amp;"*")</f>
        <v>0</v>
      </c>
      <c r="N39">
        <f>COUNTIFS(In_vitro!$C$2:$C$45,"*; "&amp;N$1&amp;"*",In_vitro!$B$2:$B$45,"*"&amp;$A39&amp;"*")</f>
        <v>0</v>
      </c>
      <c r="O39">
        <f>COUNTIFS(In_vitro!$C$2:$C$45,"*; "&amp;O$1&amp;"*",In_vitro!$B$2:$B$45,"*"&amp;$A39&amp;"*")</f>
        <v>0</v>
      </c>
      <c r="P39">
        <f>COUNTIFS(In_vitro!$C$2:$C$45,"*"&amp;"; "&amp;N$1&amp;"*",In_vitro!$B$2:$B$45,"*"&amp;$A39&amp;"*",In_vitro!$C$2:$C$45,"*"&amp;"; "&amp;O$1&amp;"*")</f>
        <v>0</v>
      </c>
    </row>
    <row r="40" spans="1:16" x14ac:dyDescent="0.3">
      <c r="A40" s="167" t="s">
        <v>784</v>
      </c>
      <c r="B40" s="163">
        <f>COUNTIF(Data!L:L,"*"&amp;A40&amp;"*")</f>
        <v>1</v>
      </c>
      <c r="C40" s="164">
        <f>COUNTIF(Overview!L:L,"*"&amp;A40&amp;"*")</f>
        <v>1</v>
      </c>
      <c r="D40" s="164">
        <f>COUNTIF('Ligand-Target'!D:D,"*"&amp;A40&amp;"*")</f>
        <v>1</v>
      </c>
      <c r="E40" s="165">
        <f>COUNTIF(In_vitro!$B$2:$B$45,"*"&amp;A40&amp;"*")</f>
        <v>1</v>
      </c>
      <c r="F40">
        <f>COUNTIFS(In_vitro!$C$2:$C$45,"*"&amp;F$1&amp;";*",In_vitro!$B$2:$B$45,"*"&amp;$A40&amp;"*")</f>
        <v>1</v>
      </c>
      <c r="G40">
        <f>COUNTIFS(In_vitro!$C$2:$C$45,"*"&amp;G$1&amp;";*",In_vitro!$B$2:$B$45,"*"&amp;$A40&amp;"*")</f>
        <v>0</v>
      </c>
      <c r="H40">
        <f>COUNTIFS(In_vitro!$C$2:$C$45,"*"&amp;H$1&amp;";*",In_vitro!$B$2:$B$45,"*"&amp;$A40&amp;"*")</f>
        <v>0</v>
      </c>
      <c r="I40">
        <f>COUNTIFS(In_vitro!$C$2:$C$45,"*"&amp;I$1&amp;";*",In_vitro!$B$2:$B$45,"*"&amp;$A40&amp;"*")</f>
        <v>0</v>
      </c>
      <c r="J40">
        <f>COUNTIFS(In_vitro!$C$2:$C$45,"*"&amp;J$1&amp;";*",In_vitro!$B$2:$B$45,"*"&amp;$A40&amp;"*")</f>
        <v>0</v>
      </c>
      <c r="K40">
        <f>COUNTIFS(In_vitro!$C$2:$C$45,"*"&amp;K$1&amp;";*",In_vitro!$B$2:$B$45,"*"&amp;$A40&amp;"*")</f>
        <v>0</v>
      </c>
      <c r="L40">
        <f>COUNTIFS(In_vitro!$C$2:$C$45,"*"&amp;L$1&amp;";*",In_vitro!$B$2:$B$45,"*"&amp;$A40&amp;"*")</f>
        <v>0</v>
      </c>
      <c r="M40">
        <f>COUNTIFS(In_vitro!$C$2:$C$45,"*"&amp;M$1&amp;";*",In_vitro!$B$2:$B$45,"*"&amp;$A40&amp;"*")</f>
        <v>0</v>
      </c>
      <c r="N40">
        <f>COUNTIFS(In_vitro!$C$2:$C$45,"*; "&amp;N$1&amp;"*",In_vitro!$B$2:$B$45,"*"&amp;$A40&amp;"*")</f>
        <v>1</v>
      </c>
      <c r="O40">
        <f>COUNTIFS(In_vitro!$C$2:$C$45,"*; "&amp;O$1&amp;"*",In_vitro!$B$2:$B$45,"*"&amp;$A40&amp;"*")</f>
        <v>0</v>
      </c>
      <c r="P40">
        <f>COUNTIFS(In_vitro!$C$2:$C$45,"*"&amp;"; "&amp;N$1&amp;"*",In_vitro!$B$2:$B$45,"*"&amp;$A40&amp;"*",In_vitro!$C$2:$C$45,"*"&amp;"; "&amp;O$1&amp;"*")</f>
        <v>0</v>
      </c>
    </row>
    <row r="41" spans="1:16" x14ac:dyDescent="0.3">
      <c r="A41" s="166" t="s">
        <v>715</v>
      </c>
      <c r="B41" s="163">
        <f>COUNTIF(Data!L:L,"*"&amp;A41&amp;"*")</f>
        <v>1</v>
      </c>
      <c r="C41" s="164">
        <f>COUNTIF(Overview!L:L,"*"&amp;A41&amp;"*")</f>
        <v>1</v>
      </c>
      <c r="D41" s="164">
        <f>COUNTIF('Ligand-Target'!D:D,"*"&amp;A41&amp;"*")</f>
        <v>1</v>
      </c>
      <c r="E41" s="165">
        <f>COUNTIF(In_vitro!$B$2:$B$45,"*"&amp;A41&amp;"*")</f>
        <v>0</v>
      </c>
      <c r="F41">
        <f>COUNTIFS(In_vitro!$C$2:$C$45,"*"&amp;F$1&amp;";*",In_vitro!$B$2:$B$45,"*"&amp;$A41&amp;"*")</f>
        <v>0</v>
      </c>
      <c r="G41">
        <f>COUNTIFS(In_vitro!$C$2:$C$45,"*"&amp;G$1&amp;";*",In_vitro!$B$2:$B$45,"*"&amp;$A41&amp;"*")</f>
        <v>0</v>
      </c>
      <c r="H41">
        <f>COUNTIFS(In_vitro!$C$2:$C$45,"*"&amp;H$1&amp;";*",In_vitro!$B$2:$B$45,"*"&amp;$A41&amp;"*")</f>
        <v>0</v>
      </c>
      <c r="I41">
        <f>COUNTIFS(In_vitro!$C$2:$C$45,"*"&amp;I$1&amp;";*",In_vitro!$B$2:$B$45,"*"&amp;$A41&amp;"*")</f>
        <v>0</v>
      </c>
      <c r="J41">
        <f>COUNTIFS(In_vitro!$C$2:$C$45,"*"&amp;J$1&amp;";*",In_vitro!$B$2:$B$45,"*"&amp;$A41&amp;"*")</f>
        <v>0</v>
      </c>
      <c r="K41">
        <f>COUNTIFS(In_vitro!$C$2:$C$45,"*"&amp;K$1&amp;";*",In_vitro!$B$2:$B$45,"*"&amp;$A41&amp;"*")</f>
        <v>0</v>
      </c>
      <c r="L41">
        <f>COUNTIFS(In_vitro!$C$2:$C$45,"*"&amp;L$1&amp;";*",In_vitro!$B$2:$B$45,"*"&amp;$A41&amp;"*")</f>
        <v>0</v>
      </c>
      <c r="M41">
        <f>COUNTIFS(In_vitro!$C$2:$C$45,"*"&amp;M$1&amp;";*",In_vitro!$B$2:$B$45,"*"&amp;$A41&amp;"*")</f>
        <v>0</v>
      </c>
      <c r="N41">
        <f>COUNTIFS(In_vitro!$C$2:$C$45,"*; "&amp;N$1&amp;"*",In_vitro!$B$2:$B$45,"*"&amp;$A41&amp;"*")</f>
        <v>0</v>
      </c>
      <c r="O41">
        <f>COUNTIFS(In_vitro!$C$2:$C$45,"*; "&amp;O$1&amp;"*",In_vitro!$B$2:$B$45,"*"&amp;$A41&amp;"*")</f>
        <v>0</v>
      </c>
      <c r="P41">
        <f>COUNTIFS(In_vitro!$C$2:$C$45,"*"&amp;"; "&amp;N$1&amp;"*",In_vitro!$B$2:$B$45,"*"&amp;$A41&amp;"*",In_vitro!$C$2:$C$45,"*"&amp;"; "&amp;O$1&amp;"*")</f>
        <v>0</v>
      </c>
    </row>
    <row r="42" spans="1:16" x14ac:dyDescent="0.3">
      <c r="A42" s="166" t="s">
        <v>791</v>
      </c>
      <c r="B42" s="163">
        <f>COUNTIF(Data!L:L,"*"&amp;A42&amp;"*")</f>
        <v>1</v>
      </c>
      <c r="C42" s="164">
        <f>COUNTIF(Overview!L:L,"*"&amp;A42&amp;"*")</f>
        <v>1</v>
      </c>
      <c r="D42" s="164">
        <f>COUNTIF('Ligand-Target'!D:D,"*"&amp;A42&amp;"*")</f>
        <v>1</v>
      </c>
      <c r="E42" s="165">
        <f>COUNTIF(In_vitro!$B$2:$B$45,"*"&amp;A42&amp;"*")</f>
        <v>0</v>
      </c>
      <c r="F42">
        <f>COUNTIFS(In_vitro!$C$2:$C$45,"*"&amp;F$1&amp;";*",In_vitro!$B$2:$B$45,"*"&amp;$A42&amp;"*")</f>
        <v>0</v>
      </c>
      <c r="G42">
        <f>COUNTIFS(In_vitro!$C$2:$C$45,"*"&amp;G$1&amp;";*",In_vitro!$B$2:$B$45,"*"&amp;$A42&amp;"*")</f>
        <v>0</v>
      </c>
      <c r="H42">
        <f>COUNTIFS(In_vitro!$C$2:$C$45,"*"&amp;H$1&amp;";*",In_vitro!$B$2:$B$45,"*"&amp;$A42&amp;"*")</f>
        <v>0</v>
      </c>
      <c r="I42">
        <f>COUNTIFS(In_vitro!$C$2:$C$45,"*"&amp;I$1&amp;";*",In_vitro!$B$2:$B$45,"*"&amp;$A42&amp;"*")</f>
        <v>0</v>
      </c>
      <c r="J42">
        <f>COUNTIFS(In_vitro!$C$2:$C$45,"*"&amp;J$1&amp;";*",In_vitro!$B$2:$B$45,"*"&amp;$A42&amp;"*")</f>
        <v>0</v>
      </c>
      <c r="K42">
        <f>COUNTIFS(In_vitro!$C$2:$C$45,"*"&amp;K$1&amp;";*",In_vitro!$B$2:$B$45,"*"&amp;$A42&amp;"*")</f>
        <v>0</v>
      </c>
      <c r="L42">
        <f>COUNTIFS(In_vitro!$C$2:$C$45,"*"&amp;L$1&amp;";*",In_vitro!$B$2:$B$45,"*"&amp;$A42&amp;"*")</f>
        <v>0</v>
      </c>
      <c r="M42">
        <f>COUNTIFS(In_vitro!$C$2:$C$45,"*"&amp;M$1&amp;";*",In_vitro!$B$2:$B$45,"*"&amp;$A42&amp;"*")</f>
        <v>0</v>
      </c>
      <c r="N42">
        <f>COUNTIFS(In_vitro!$C$2:$C$45,"*; "&amp;N$1&amp;"*",In_vitro!$B$2:$B$45,"*"&amp;$A42&amp;"*")</f>
        <v>0</v>
      </c>
      <c r="O42">
        <f>COUNTIFS(In_vitro!$C$2:$C$45,"*; "&amp;O$1&amp;"*",In_vitro!$B$2:$B$45,"*"&amp;$A42&amp;"*")</f>
        <v>0</v>
      </c>
      <c r="P42">
        <f>COUNTIFS(In_vitro!$C$2:$C$45,"*"&amp;"; "&amp;N$1&amp;"*",In_vitro!$B$2:$B$45,"*"&amp;$A42&amp;"*",In_vitro!$C$2:$C$45,"*"&amp;"; "&amp;O$1&amp;"*")</f>
        <v>0</v>
      </c>
    </row>
    <row r="43" spans="1:16" x14ac:dyDescent="0.3">
      <c r="A43" s="166" t="s">
        <v>546</v>
      </c>
      <c r="B43" s="163">
        <f>COUNTIF(Data!L:L,"*"&amp;A43&amp;"*")</f>
        <v>1</v>
      </c>
      <c r="C43" s="164">
        <f>COUNTIF(Overview!L:L,"*"&amp;A43&amp;"*")</f>
        <v>1</v>
      </c>
      <c r="D43" s="164">
        <f>COUNTIF('Ligand-Target'!D:D,"*"&amp;A43&amp;"*")</f>
        <v>0</v>
      </c>
      <c r="E43" s="165">
        <f>COUNTIF(In_vitro!$B$2:$B$45,"*"&amp;A43&amp;"*")</f>
        <v>0</v>
      </c>
      <c r="F43">
        <f>COUNTIFS(In_vitro!$C$2:$C$45,"*"&amp;F$1&amp;";*",In_vitro!$B$2:$B$45,"*"&amp;$A43&amp;"*")</f>
        <v>0</v>
      </c>
      <c r="G43">
        <f>COUNTIFS(In_vitro!$C$2:$C$45,"*"&amp;G$1&amp;";*",In_vitro!$B$2:$B$45,"*"&amp;$A43&amp;"*")</f>
        <v>0</v>
      </c>
      <c r="H43">
        <f>COUNTIFS(In_vitro!$C$2:$C$45,"*"&amp;H$1&amp;";*",In_vitro!$B$2:$B$45,"*"&amp;$A43&amp;"*")</f>
        <v>0</v>
      </c>
      <c r="I43">
        <f>COUNTIFS(In_vitro!$C$2:$C$45,"*"&amp;I$1&amp;";*",In_vitro!$B$2:$B$45,"*"&amp;$A43&amp;"*")</f>
        <v>0</v>
      </c>
      <c r="J43">
        <f>COUNTIFS(In_vitro!$C$2:$C$45,"*"&amp;J$1&amp;";*",In_vitro!$B$2:$B$45,"*"&amp;$A43&amp;"*")</f>
        <v>0</v>
      </c>
      <c r="K43">
        <f>COUNTIFS(In_vitro!$C$2:$C$45,"*"&amp;K$1&amp;";*",In_vitro!$B$2:$B$45,"*"&amp;$A43&amp;"*")</f>
        <v>0</v>
      </c>
      <c r="L43">
        <f>COUNTIFS(In_vitro!$C$2:$C$45,"*"&amp;L$1&amp;";*",In_vitro!$B$2:$B$45,"*"&amp;$A43&amp;"*")</f>
        <v>0</v>
      </c>
      <c r="M43">
        <f>COUNTIFS(In_vitro!$C$2:$C$45,"*"&amp;M$1&amp;";*",In_vitro!$B$2:$B$45,"*"&amp;$A43&amp;"*")</f>
        <v>0</v>
      </c>
      <c r="N43">
        <f>COUNTIFS(In_vitro!$C$2:$C$45,"*; "&amp;N$1&amp;"*",In_vitro!$B$2:$B$45,"*"&amp;$A43&amp;"*")</f>
        <v>0</v>
      </c>
      <c r="O43">
        <f>COUNTIFS(In_vitro!$C$2:$C$45,"*; "&amp;O$1&amp;"*",In_vitro!$B$2:$B$45,"*"&amp;$A43&amp;"*")</f>
        <v>0</v>
      </c>
      <c r="P43">
        <f>COUNTIFS(In_vitro!$C$2:$C$45,"*"&amp;"; "&amp;N$1&amp;"*",In_vitro!$B$2:$B$45,"*"&amp;$A43&amp;"*",In_vitro!$C$2:$C$45,"*"&amp;"; "&amp;O$1&amp;"*")</f>
        <v>0</v>
      </c>
    </row>
    <row r="44" spans="1:16" x14ac:dyDescent="0.3">
      <c r="A44" s="166" t="s">
        <v>772</v>
      </c>
      <c r="B44" s="163">
        <f>COUNTIF(Data!L:L,"*"&amp;A44&amp;"*")</f>
        <v>1</v>
      </c>
      <c r="C44" s="164">
        <f>COUNTIF(Overview!L:L,"*"&amp;A44&amp;"*")</f>
        <v>1</v>
      </c>
      <c r="D44" s="164">
        <f>COUNTIF('Ligand-Target'!D:D,"*"&amp;A44&amp;"*")</f>
        <v>1</v>
      </c>
      <c r="E44" s="165">
        <f>COUNTIF(In_vitro!$B$2:$B$45,"*"&amp;A44&amp;"*")</f>
        <v>1</v>
      </c>
      <c r="F44">
        <f>COUNTIFS(In_vitro!$C$2:$C$45,"*"&amp;F$1&amp;";*",In_vitro!$B$2:$B$45,"*"&amp;$A44&amp;"*")</f>
        <v>0</v>
      </c>
      <c r="G44">
        <f>COUNTIFS(In_vitro!$C$2:$C$45,"*"&amp;G$1&amp;";*",In_vitro!$B$2:$B$45,"*"&amp;$A44&amp;"*")</f>
        <v>0</v>
      </c>
      <c r="H44">
        <f>COUNTIFS(In_vitro!$C$2:$C$45,"*"&amp;H$1&amp;";*",In_vitro!$B$2:$B$45,"*"&amp;$A44&amp;"*")</f>
        <v>0</v>
      </c>
      <c r="I44">
        <f>COUNTIFS(In_vitro!$C$2:$C$45,"*"&amp;I$1&amp;";*",In_vitro!$B$2:$B$45,"*"&amp;$A44&amp;"*")</f>
        <v>0</v>
      </c>
      <c r="J44">
        <f>COUNTIFS(In_vitro!$C$2:$C$45,"*"&amp;J$1&amp;";*",In_vitro!$B$2:$B$45,"*"&amp;$A44&amp;"*")</f>
        <v>0</v>
      </c>
      <c r="K44">
        <f>COUNTIFS(In_vitro!$C$2:$C$45,"*"&amp;K$1&amp;";*",In_vitro!$B$2:$B$45,"*"&amp;$A44&amp;"*")</f>
        <v>0</v>
      </c>
      <c r="L44">
        <f>COUNTIFS(In_vitro!$C$2:$C$45,"*"&amp;L$1&amp;";*",In_vitro!$B$2:$B$45,"*"&amp;$A44&amp;"*")</f>
        <v>0</v>
      </c>
      <c r="M44">
        <f>COUNTIFS(In_vitro!$C$2:$C$45,"*"&amp;M$1&amp;";*",In_vitro!$B$2:$B$45,"*"&amp;$A44&amp;"*")</f>
        <v>1</v>
      </c>
      <c r="N44">
        <f>COUNTIFS(In_vitro!$C$2:$C$45,"*; "&amp;N$1&amp;"*",In_vitro!$B$2:$B$45,"*"&amp;$A44&amp;"*")</f>
        <v>1</v>
      </c>
      <c r="O44">
        <f>COUNTIFS(In_vitro!$C$2:$C$45,"*; "&amp;O$1&amp;"*",In_vitro!$B$2:$B$45,"*"&amp;$A44&amp;"*")</f>
        <v>0</v>
      </c>
      <c r="P44">
        <f>COUNTIFS(In_vitro!$C$2:$C$45,"*"&amp;"; "&amp;N$1&amp;"*",In_vitro!$B$2:$B$45,"*"&amp;$A44&amp;"*",In_vitro!$C$2:$C$45,"*"&amp;"; "&amp;O$1&amp;"*")</f>
        <v>0</v>
      </c>
    </row>
    <row r="45" spans="1:16" x14ac:dyDescent="0.3">
      <c r="A45" s="166" t="s">
        <v>668</v>
      </c>
      <c r="B45" s="163">
        <f>COUNTIF(Data!L:L,"*"&amp;A45&amp;"*")</f>
        <v>1</v>
      </c>
      <c r="C45" s="164">
        <f>COUNTIF(Overview!L:L,"*"&amp;A45&amp;"*")</f>
        <v>1</v>
      </c>
      <c r="D45" s="164">
        <f>COUNTIF('Ligand-Target'!D:D,"*"&amp;A45&amp;"*")</f>
        <v>1</v>
      </c>
      <c r="E45" s="165">
        <f>COUNTIF(In_vitro!$B$2:$B$45,"*"&amp;A45&amp;"*")</f>
        <v>0</v>
      </c>
      <c r="F45">
        <f>COUNTIFS(In_vitro!$C$2:$C$45,"*"&amp;F$1&amp;";*",In_vitro!$B$2:$B$45,"*"&amp;$A45&amp;"*")</f>
        <v>0</v>
      </c>
      <c r="G45">
        <f>COUNTIFS(In_vitro!$C$2:$C$45,"*"&amp;G$1&amp;";*",In_vitro!$B$2:$B$45,"*"&amp;$A45&amp;"*")</f>
        <v>0</v>
      </c>
      <c r="H45">
        <f>COUNTIFS(In_vitro!$C$2:$C$45,"*"&amp;H$1&amp;";*",In_vitro!$B$2:$B$45,"*"&amp;$A45&amp;"*")</f>
        <v>0</v>
      </c>
      <c r="I45">
        <f>COUNTIFS(In_vitro!$C$2:$C$45,"*"&amp;I$1&amp;";*",In_vitro!$B$2:$B$45,"*"&amp;$A45&amp;"*")</f>
        <v>0</v>
      </c>
      <c r="J45">
        <f>COUNTIFS(In_vitro!$C$2:$C$45,"*"&amp;J$1&amp;";*",In_vitro!$B$2:$B$45,"*"&amp;$A45&amp;"*")</f>
        <v>0</v>
      </c>
      <c r="K45">
        <f>COUNTIFS(In_vitro!$C$2:$C$45,"*"&amp;K$1&amp;";*",In_vitro!$B$2:$B$45,"*"&amp;$A45&amp;"*")</f>
        <v>0</v>
      </c>
      <c r="L45">
        <f>COUNTIFS(In_vitro!$C$2:$C$45,"*"&amp;L$1&amp;";*",In_vitro!$B$2:$B$45,"*"&amp;$A45&amp;"*")</f>
        <v>0</v>
      </c>
      <c r="M45">
        <f>COUNTIFS(In_vitro!$C$2:$C$45,"*"&amp;M$1&amp;";*",In_vitro!$B$2:$B$45,"*"&amp;$A45&amp;"*")</f>
        <v>0</v>
      </c>
      <c r="N45">
        <f>COUNTIFS(In_vitro!$C$2:$C$45,"*; "&amp;N$1&amp;"*",In_vitro!$B$2:$B$45,"*"&amp;$A45&amp;"*")</f>
        <v>0</v>
      </c>
      <c r="O45">
        <f>COUNTIFS(In_vitro!$C$2:$C$45,"*; "&amp;O$1&amp;"*",In_vitro!$B$2:$B$45,"*"&amp;$A45&amp;"*")</f>
        <v>0</v>
      </c>
      <c r="P45">
        <f>COUNTIFS(In_vitro!$C$2:$C$45,"*"&amp;"; "&amp;N$1&amp;"*",In_vitro!$B$2:$B$45,"*"&amp;$A45&amp;"*",In_vitro!$C$2:$C$45,"*"&amp;"; "&amp;O$1&amp;"*")</f>
        <v>0</v>
      </c>
    </row>
    <row r="46" spans="1:16" x14ac:dyDescent="0.3">
      <c r="A46" s="166" t="s">
        <v>672</v>
      </c>
      <c r="B46" s="163">
        <f>COUNTIF(Data!L:L,"*"&amp;A46&amp;"*")</f>
        <v>1</v>
      </c>
      <c r="C46" s="164">
        <f>COUNTIF(Overview!L:L,"*"&amp;A46&amp;"*")</f>
        <v>1</v>
      </c>
      <c r="D46" s="164">
        <f>COUNTIF('Ligand-Target'!D:D,"*"&amp;A46&amp;"*")</f>
        <v>1</v>
      </c>
      <c r="E46" s="165">
        <f>COUNTIF(In_vitro!$B$2:$B$45,"*"&amp;A46&amp;"*")</f>
        <v>0</v>
      </c>
      <c r="F46">
        <f>COUNTIFS(In_vitro!$C$2:$C$45,"*"&amp;F$1&amp;";*",In_vitro!$B$2:$B$45,"*"&amp;$A46&amp;"*")</f>
        <v>0</v>
      </c>
      <c r="G46">
        <f>COUNTIFS(In_vitro!$C$2:$C$45,"*"&amp;G$1&amp;";*",In_vitro!$B$2:$B$45,"*"&amp;$A46&amp;"*")</f>
        <v>0</v>
      </c>
      <c r="H46">
        <f>COUNTIFS(In_vitro!$C$2:$C$45,"*"&amp;H$1&amp;";*",In_vitro!$B$2:$B$45,"*"&amp;$A46&amp;"*")</f>
        <v>0</v>
      </c>
      <c r="I46">
        <f>COUNTIFS(In_vitro!$C$2:$C$45,"*"&amp;I$1&amp;";*",In_vitro!$B$2:$B$45,"*"&amp;$A46&amp;"*")</f>
        <v>0</v>
      </c>
      <c r="J46">
        <f>COUNTIFS(In_vitro!$C$2:$C$45,"*"&amp;J$1&amp;";*",In_vitro!$B$2:$B$45,"*"&amp;$A46&amp;"*")</f>
        <v>0</v>
      </c>
      <c r="K46">
        <f>COUNTIFS(In_vitro!$C$2:$C$45,"*"&amp;K$1&amp;";*",In_vitro!$B$2:$B$45,"*"&amp;$A46&amp;"*")</f>
        <v>0</v>
      </c>
      <c r="L46">
        <f>COUNTIFS(In_vitro!$C$2:$C$45,"*"&amp;L$1&amp;";*",In_vitro!$B$2:$B$45,"*"&amp;$A46&amp;"*")</f>
        <v>0</v>
      </c>
      <c r="M46">
        <f>COUNTIFS(In_vitro!$C$2:$C$45,"*"&amp;M$1&amp;";*",In_vitro!$B$2:$B$45,"*"&amp;$A46&amp;"*")</f>
        <v>0</v>
      </c>
      <c r="N46">
        <f>COUNTIFS(In_vitro!$C$2:$C$45,"*; "&amp;N$1&amp;"*",In_vitro!$B$2:$B$45,"*"&amp;$A46&amp;"*")</f>
        <v>0</v>
      </c>
      <c r="O46">
        <f>COUNTIFS(In_vitro!$C$2:$C$45,"*; "&amp;O$1&amp;"*",In_vitro!$B$2:$B$45,"*"&amp;$A46&amp;"*")</f>
        <v>0</v>
      </c>
      <c r="P46">
        <f>COUNTIFS(In_vitro!$C$2:$C$45,"*"&amp;"; "&amp;N$1&amp;"*",In_vitro!$B$2:$B$45,"*"&amp;$A46&amp;"*",In_vitro!$C$2:$C$45,"*"&amp;"; "&amp;O$1&amp;"*")</f>
        <v>0</v>
      </c>
    </row>
    <row r="47" spans="1:16" x14ac:dyDescent="0.3">
      <c r="A47" s="166" t="s">
        <v>397</v>
      </c>
      <c r="B47" s="163">
        <f>COUNTIF(Data!L:L,"*"&amp;A47&amp;"*")</f>
        <v>1</v>
      </c>
      <c r="C47" s="164">
        <f>COUNTIF(Overview!L:L,"*"&amp;A47&amp;"*")</f>
        <v>1</v>
      </c>
      <c r="D47" s="164">
        <f>COUNTIF('Ligand-Target'!D:D,"*"&amp;A47&amp;"*")</f>
        <v>1</v>
      </c>
      <c r="E47" s="165">
        <f>COUNTIF(In_vitro!$B$2:$B$45,"*"&amp;A47&amp;"*")</f>
        <v>0</v>
      </c>
      <c r="F47">
        <f>COUNTIFS(In_vitro!$C$2:$C$45,"*"&amp;F$1&amp;";*",In_vitro!$B$2:$B$45,"*"&amp;$A47&amp;"*")</f>
        <v>0</v>
      </c>
      <c r="G47">
        <f>COUNTIFS(In_vitro!$C$2:$C$45,"*"&amp;G$1&amp;";*",In_vitro!$B$2:$B$45,"*"&amp;$A47&amp;"*")</f>
        <v>0</v>
      </c>
      <c r="H47">
        <f>COUNTIFS(In_vitro!$C$2:$C$45,"*"&amp;H$1&amp;";*",In_vitro!$B$2:$B$45,"*"&amp;$A47&amp;"*")</f>
        <v>0</v>
      </c>
      <c r="I47">
        <f>COUNTIFS(In_vitro!$C$2:$C$45,"*"&amp;I$1&amp;";*",In_vitro!$B$2:$B$45,"*"&amp;$A47&amp;"*")</f>
        <v>0</v>
      </c>
      <c r="J47">
        <f>COUNTIFS(In_vitro!$C$2:$C$45,"*"&amp;J$1&amp;";*",In_vitro!$B$2:$B$45,"*"&amp;$A47&amp;"*")</f>
        <v>0</v>
      </c>
      <c r="K47">
        <f>COUNTIFS(In_vitro!$C$2:$C$45,"*"&amp;K$1&amp;";*",In_vitro!$B$2:$B$45,"*"&amp;$A47&amp;"*")</f>
        <v>0</v>
      </c>
      <c r="L47">
        <f>COUNTIFS(In_vitro!$C$2:$C$45,"*"&amp;L$1&amp;";*",In_vitro!$B$2:$B$45,"*"&amp;$A47&amp;"*")</f>
        <v>0</v>
      </c>
      <c r="M47">
        <f>COUNTIFS(In_vitro!$C$2:$C$45,"*"&amp;M$1&amp;";*",In_vitro!$B$2:$B$45,"*"&amp;$A47&amp;"*")</f>
        <v>0</v>
      </c>
      <c r="N47">
        <f>COUNTIFS(In_vitro!$C$2:$C$45,"*; "&amp;N$1&amp;"*",In_vitro!$B$2:$B$45,"*"&amp;$A47&amp;"*")</f>
        <v>0</v>
      </c>
      <c r="O47">
        <f>COUNTIFS(In_vitro!$C$2:$C$45,"*; "&amp;O$1&amp;"*",In_vitro!$B$2:$B$45,"*"&amp;$A47&amp;"*")</f>
        <v>0</v>
      </c>
      <c r="P47">
        <f>COUNTIFS(In_vitro!$C$2:$C$45,"*"&amp;"; "&amp;N$1&amp;"*",In_vitro!$B$2:$B$45,"*"&amp;$A47&amp;"*",In_vitro!$C$2:$C$45,"*"&amp;"; "&amp;O$1&amp;"*")</f>
        <v>0</v>
      </c>
    </row>
    <row r="48" spans="1:16" x14ac:dyDescent="0.3">
      <c r="A48" s="166" t="s">
        <v>623</v>
      </c>
      <c r="B48" s="163">
        <f>COUNTIF(Data!L:L,"*"&amp;A48&amp;"*")</f>
        <v>1</v>
      </c>
      <c r="C48" s="164">
        <f>COUNTIF(Overview!L:L,"*"&amp;A48&amp;"*")</f>
        <v>1</v>
      </c>
      <c r="D48" s="164">
        <f>COUNTIF('Ligand-Target'!D:D,"*"&amp;A48&amp;"*")</f>
        <v>1</v>
      </c>
      <c r="E48" s="165">
        <f>COUNTIF(In_vitro!$B$2:$B$45,"*"&amp;A48&amp;"*")</f>
        <v>0</v>
      </c>
      <c r="F48">
        <f>COUNTIFS(In_vitro!$C$2:$C$45,"*"&amp;F$1&amp;";*",In_vitro!$B$2:$B$45,"*"&amp;$A48&amp;"*")</f>
        <v>0</v>
      </c>
      <c r="G48">
        <f>COUNTIFS(In_vitro!$C$2:$C$45,"*"&amp;G$1&amp;";*",In_vitro!$B$2:$B$45,"*"&amp;$A48&amp;"*")</f>
        <v>0</v>
      </c>
      <c r="H48">
        <f>COUNTIFS(In_vitro!$C$2:$C$45,"*"&amp;H$1&amp;";*",In_vitro!$B$2:$B$45,"*"&amp;$A48&amp;"*")</f>
        <v>0</v>
      </c>
      <c r="I48">
        <f>COUNTIFS(In_vitro!$C$2:$C$45,"*"&amp;I$1&amp;";*",In_vitro!$B$2:$B$45,"*"&amp;$A48&amp;"*")</f>
        <v>0</v>
      </c>
      <c r="J48">
        <f>COUNTIFS(In_vitro!$C$2:$C$45,"*"&amp;J$1&amp;";*",In_vitro!$B$2:$B$45,"*"&amp;$A48&amp;"*")</f>
        <v>0</v>
      </c>
      <c r="K48">
        <f>COUNTIFS(In_vitro!$C$2:$C$45,"*"&amp;K$1&amp;";*",In_vitro!$B$2:$B$45,"*"&amp;$A48&amp;"*")</f>
        <v>0</v>
      </c>
      <c r="L48">
        <f>COUNTIFS(In_vitro!$C$2:$C$45,"*"&amp;L$1&amp;";*",In_vitro!$B$2:$B$45,"*"&amp;$A48&amp;"*")</f>
        <v>0</v>
      </c>
      <c r="M48">
        <f>COUNTIFS(In_vitro!$C$2:$C$45,"*"&amp;M$1&amp;";*",In_vitro!$B$2:$B$45,"*"&amp;$A48&amp;"*")</f>
        <v>0</v>
      </c>
      <c r="N48">
        <f>COUNTIFS(In_vitro!$C$2:$C$45,"*; "&amp;N$1&amp;"*",In_vitro!$B$2:$B$45,"*"&amp;$A48&amp;"*")</f>
        <v>0</v>
      </c>
      <c r="O48">
        <f>COUNTIFS(In_vitro!$C$2:$C$45,"*; "&amp;O$1&amp;"*",In_vitro!$B$2:$B$45,"*"&amp;$A48&amp;"*")</f>
        <v>0</v>
      </c>
      <c r="P48">
        <f>COUNTIFS(In_vitro!$C$2:$C$45,"*"&amp;"; "&amp;N$1&amp;"*",In_vitro!$B$2:$B$45,"*"&amp;$A48&amp;"*",In_vitro!$C$2:$C$45,"*"&amp;"; "&amp;O$1&amp;"*")</f>
        <v>0</v>
      </c>
    </row>
    <row r="49" spans="1:16" x14ac:dyDescent="0.3">
      <c r="A49" s="163" t="s">
        <v>647</v>
      </c>
      <c r="B49" s="163">
        <f>COUNTIF(Data!L:L,"*"&amp;A49&amp;"*")</f>
        <v>1</v>
      </c>
      <c r="C49" s="164">
        <f>COUNTIF(Overview!L:L,"*"&amp;A49&amp;"*")</f>
        <v>1</v>
      </c>
      <c r="D49" s="164">
        <f>COUNTIF('Ligand-Target'!D:D,"*"&amp;A49&amp;"*")</f>
        <v>1</v>
      </c>
      <c r="E49" s="165">
        <f>COUNTIF(In_vitro!$B$2:$B$45,"*"&amp;A49&amp;"*")</f>
        <v>0</v>
      </c>
      <c r="F49">
        <f>COUNTIFS(In_vitro!$C$2:$C$45,"*"&amp;F$1&amp;";*",In_vitro!$B$2:$B$45,"*"&amp;$A49&amp;"*")</f>
        <v>0</v>
      </c>
      <c r="G49">
        <f>COUNTIFS(In_vitro!$C$2:$C$45,"*"&amp;G$1&amp;";*",In_vitro!$B$2:$B$45,"*"&amp;$A49&amp;"*")</f>
        <v>0</v>
      </c>
      <c r="H49">
        <f>COUNTIFS(In_vitro!$C$2:$C$45,"*"&amp;H$1&amp;";*",In_vitro!$B$2:$B$45,"*"&amp;$A49&amp;"*")</f>
        <v>0</v>
      </c>
      <c r="I49">
        <f>COUNTIFS(In_vitro!$C$2:$C$45,"*"&amp;I$1&amp;";*",In_vitro!$B$2:$B$45,"*"&amp;$A49&amp;"*")</f>
        <v>0</v>
      </c>
      <c r="J49">
        <f>COUNTIFS(In_vitro!$C$2:$C$45,"*"&amp;J$1&amp;";*",In_vitro!$B$2:$B$45,"*"&amp;$A49&amp;"*")</f>
        <v>0</v>
      </c>
      <c r="K49">
        <f>COUNTIFS(In_vitro!$C$2:$C$45,"*"&amp;K$1&amp;";*",In_vitro!$B$2:$B$45,"*"&amp;$A49&amp;"*")</f>
        <v>0</v>
      </c>
      <c r="L49">
        <f>COUNTIFS(In_vitro!$C$2:$C$45,"*"&amp;L$1&amp;";*",In_vitro!$B$2:$B$45,"*"&amp;$A49&amp;"*")</f>
        <v>0</v>
      </c>
      <c r="M49">
        <f>COUNTIFS(In_vitro!$C$2:$C$45,"*"&amp;M$1&amp;";*",In_vitro!$B$2:$B$45,"*"&amp;$A49&amp;"*")</f>
        <v>0</v>
      </c>
      <c r="N49">
        <f>COUNTIFS(In_vitro!$C$2:$C$45,"*; "&amp;N$1&amp;"*",In_vitro!$B$2:$B$45,"*"&amp;$A49&amp;"*")</f>
        <v>0</v>
      </c>
      <c r="O49">
        <f>COUNTIFS(In_vitro!$C$2:$C$45,"*; "&amp;O$1&amp;"*",In_vitro!$B$2:$B$45,"*"&amp;$A49&amp;"*")</f>
        <v>0</v>
      </c>
      <c r="P49">
        <f>COUNTIFS(In_vitro!$C$2:$C$45,"*"&amp;"; "&amp;N$1&amp;"*",In_vitro!$B$2:$B$45,"*"&amp;$A49&amp;"*",In_vitro!$C$2:$C$45,"*"&amp;"; "&amp;O$1&amp;"*")</f>
        <v>0</v>
      </c>
    </row>
    <row r="50" spans="1:16" x14ac:dyDescent="0.3">
      <c r="A50" s="166" t="s">
        <v>774</v>
      </c>
      <c r="B50" s="163">
        <f>COUNTIF(Data!L:L,"*"&amp;A50&amp;"*")</f>
        <v>1</v>
      </c>
      <c r="C50" s="164">
        <f>COUNTIF(Overview!L:L,"*"&amp;A50&amp;"*")</f>
        <v>1</v>
      </c>
      <c r="D50" s="164">
        <f>COUNTIF('Ligand-Target'!D:D,"*"&amp;A50&amp;"*")</f>
        <v>1</v>
      </c>
      <c r="E50" s="165">
        <f>COUNTIF(In_vitro!$B$2:$B$45,"*"&amp;A50&amp;"*")</f>
        <v>1</v>
      </c>
      <c r="F50">
        <f>COUNTIFS(In_vitro!$C$2:$C$45,"*"&amp;F$1&amp;";*",In_vitro!$B$2:$B$45,"*"&amp;$A50&amp;"*")</f>
        <v>0</v>
      </c>
      <c r="G50">
        <f>COUNTIFS(In_vitro!$C$2:$C$45,"*"&amp;G$1&amp;";*",In_vitro!$B$2:$B$45,"*"&amp;$A50&amp;"*")</f>
        <v>0</v>
      </c>
      <c r="H50">
        <f>COUNTIFS(In_vitro!$C$2:$C$45,"*"&amp;H$1&amp;";*",In_vitro!$B$2:$B$45,"*"&amp;$A50&amp;"*")</f>
        <v>0</v>
      </c>
      <c r="I50">
        <f>COUNTIFS(In_vitro!$C$2:$C$45,"*"&amp;I$1&amp;";*",In_vitro!$B$2:$B$45,"*"&amp;$A50&amp;"*")</f>
        <v>0</v>
      </c>
      <c r="J50">
        <f>COUNTIFS(In_vitro!$C$2:$C$45,"*"&amp;J$1&amp;";*",In_vitro!$B$2:$B$45,"*"&amp;$A50&amp;"*")</f>
        <v>0</v>
      </c>
      <c r="K50">
        <f>COUNTIFS(In_vitro!$C$2:$C$45,"*"&amp;K$1&amp;";*",In_vitro!$B$2:$B$45,"*"&amp;$A50&amp;"*")</f>
        <v>0</v>
      </c>
      <c r="L50">
        <f>COUNTIFS(In_vitro!$C$2:$C$45,"*"&amp;L$1&amp;";*",In_vitro!$B$2:$B$45,"*"&amp;$A50&amp;"*")</f>
        <v>0</v>
      </c>
      <c r="M50">
        <f>COUNTIFS(In_vitro!$C$2:$C$45,"*"&amp;M$1&amp;";*",In_vitro!$B$2:$B$45,"*"&amp;$A50&amp;"*")</f>
        <v>1</v>
      </c>
      <c r="N50">
        <f>COUNTIFS(In_vitro!$C$2:$C$45,"*; "&amp;N$1&amp;"*",In_vitro!$B$2:$B$45,"*"&amp;$A50&amp;"*")</f>
        <v>1</v>
      </c>
      <c r="O50">
        <f>COUNTIFS(In_vitro!$C$2:$C$45,"*; "&amp;O$1&amp;"*",In_vitro!$B$2:$B$45,"*"&amp;$A50&amp;"*")</f>
        <v>0</v>
      </c>
      <c r="P50">
        <f>COUNTIFS(In_vitro!$C$2:$C$45,"*"&amp;"; "&amp;N$1&amp;"*",In_vitro!$B$2:$B$45,"*"&amp;$A50&amp;"*",In_vitro!$C$2:$C$45,"*"&amp;"; "&amp;O$1&amp;"*")</f>
        <v>0</v>
      </c>
    </row>
    <row r="51" spans="1:16" x14ac:dyDescent="0.3">
      <c r="A51" s="166" t="s">
        <v>625</v>
      </c>
      <c r="B51" s="163">
        <f>COUNTIF(Data!L:L,"*"&amp;A51&amp;"*")</f>
        <v>1</v>
      </c>
      <c r="C51" s="164">
        <f>COUNTIF(Overview!L:L,"*"&amp;A51&amp;"*")</f>
        <v>1</v>
      </c>
      <c r="D51" s="164">
        <f>COUNTIF('Ligand-Target'!D:D,"*"&amp;A51&amp;"*")</f>
        <v>1</v>
      </c>
      <c r="E51" s="165">
        <f>COUNTIF(In_vitro!$B$2:$B$45,"*"&amp;A51&amp;"*")</f>
        <v>0</v>
      </c>
      <c r="F51">
        <f>COUNTIFS(In_vitro!$C$2:$C$45,"*"&amp;F$1&amp;";*",In_vitro!$B$2:$B$45,"*"&amp;$A51&amp;"*")</f>
        <v>0</v>
      </c>
      <c r="G51">
        <f>COUNTIFS(In_vitro!$C$2:$C$45,"*"&amp;G$1&amp;";*",In_vitro!$B$2:$B$45,"*"&amp;$A51&amp;"*")</f>
        <v>0</v>
      </c>
      <c r="H51">
        <f>COUNTIFS(In_vitro!$C$2:$C$45,"*"&amp;H$1&amp;";*",In_vitro!$B$2:$B$45,"*"&amp;$A51&amp;"*")</f>
        <v>0</v>
      </c>
      <c r="I51">
        <f>COUNTIFS(In_vitro!$C$2:$C$45,"*"&amp;I$1&amp;";*",In_vitro!$B$2:$B$45,"*"&amp;$A51&amp;"*")</f>
        <v>0</v>
      </c>
      <c r="J51">
        <f>COUNTIFS(In_vitro!$C$2:$C$45,"*"&amp;J$1&amp;";*",In_vitro!$B$2:$B$45,"*"&amp;$A51&amp;"*")</f>
        <v>0</v>
      </c>
      <c r="K51">
        <f>COUNTIFS(In_vitro!$C$2:$C$45,"*"&amp;K$1&amp;";*",In_vitro!$B$2:$B$45,"*"&amp;$A51&amp;"*")</f>
        <v>0</v>
      </c>
      <c r="L51">
        <f>COUNTIFS(In_vitro!$C$2:$C$45,"*"&amp;L$1&amp;";*",In_vitro!$B$2:$B$45,"*"&amp;$A51&amp;"*")</f>
        <v>0</v>
      </c>
      <c r="M51">
        <f>COUNTIFS(In_vitro!$C$2:$C$45,"*"&amp;M$1&amp;";*",In_vitro!$B$2:$B$45,"*"&amp;$A51&amp;"*")</f>
        <v>0</v>
      </c>
      <c r="N51">
        <f>COUNTIFS(In_vitro!$C$2:$C$45,"*; "&amp;N$1&amp;"*",In_vitro!$B$2:$B$45,"*"&amp;$A51&amp;"*")</f>
        <v>0</v>
      </c>
      <c r="O51">
        <f>COUNTIFS(In_vitro!$C$2:$C$45,"*; "&amp;O$1&amp;"*",In_vitro!$B$2:$B$45,"*"&amp;$A51&amp;"*")</f>
        <v>0</v>
      </c>
      <c r="P51">
        <f>COUNTIFS(In_vitro!$C$2:$C$45,"*"&amp;"; "&amp;N$1&amp;"*",In_vitro!$B$2:$B$45,"*"&amp;$A51&amp;"*",In_vitro!$C$2:$C$45,"*"&amp;"; "&amp;O$1&amp;"*")</f>
        <v>0</v>
      </c>
    </row>
    <row r="52" spans="1:16" x14ac:dyDescent="0.3">
      <c r="A52" s="166" t="s">
        <v>711</v>
      </c>
      <c r="B52" s="163">
        <f>COUNTIF(Data!L:L,"*"&amp;A52&amp;"*")</f>
        <v>1</v>
      </c>
      <c r="C52" s="164">
        <f>COUNTIF(Overview!L:L,"*"&amp;A52&amp;"*")</f>
        <v>1</v>
      </c>
      <c r="D52" s="164">
        <f>COUNTIF('Ligand-Target'!D:D,"*"&amp;A52&amp;"*")</f>
        <v>1</v>
      </c>
      <c r="E52" s="165">
        <f>COUNTIF(In_vitro!$B$2:$B$45,"*"&amp;A52&amp;"*")</f>
        <v>0</v>
      </c>
      <c r="F52">
        <f>COUNTIFS(In_vitro!$C$2:$C$45,"*"&amp;F$1&amp;";*",In_vitro!$B$2:$B$45,"*"&amp;$A52&amp;"*")</f>
        <v>0</v>
      </c>
      <c r="G52">
        <f>COUNTIFS(In_vitro!$C$2:$C$45,"*"&amp;G$1&amp;";*",In_vitro!$B$2:$B$45,"*"&amp;$A52&amp;"*")</f>
        <v>0</v>
      </c>
      <c r="H52">
        <f>COUNTIFS(In_vitro!$C$2:$C$45,"*"&amp;H$1&amp;";*",In_vitro!$B$2:$B$45,"*"&amp;$A52&amp;"*")</f>
        <v>0</v>
      </c>
      <c r="I52">
        <f>COUNTIFS(In_vitro!$C$2:$C$45,"*"&amp;I$1&amp;";*",In_vitro!$B$2:$B$45,"*"&amp;$A52&amp;"*")</f>
        <v>0</v>
      </c>
      <c r="J52">
        <f>COUNTIFS(In_vitro!$C$2:$C$45,"*"&amp;J$1&amp;";*",In_vitro!$B$2:$B$45,"*"&amp;$A52&amp;"*")</f>
        <v>0</v>
      </c>
      <c r="K52">
        <f>COUNTIFS(In_vitro!$C$2:$C$45,"*"&amp;K$1&amp;";*",In_vitro!$B$2:$B$45,"*"&amp;$A52&amp;"*")</f>
        <v>0</v>
      </c>
      <c r="L52">
        <f>COUNTIFS(In_vitro!$C$2:$C$45,"*"&amp;L$1&amp;";*",In_vitro!$B$2:$B$45,"*"&amp;$A52&amp;"*")</f>
        <v>0</v>
      </c>
      <c r="M52">
        <f>COUNTIFS(In_vitro!$C$2:$C$45,"*"&amp;M$1&amp;";*",In_vitro!$B$2:$B$45,"*"&amp;$A52&amp;"*")</f>
        <v>0</v>
      </c>
      <c r="N52">
        <f>COUNTIFS(In_vitro!$C$2:$C$45,"*; "&amp;N$1&amp;"*",In_vitro!$B$2:$B$45,"*"&amp;$A52&amp;"*")</f>
        <v>0</v>
      </c>
      <c r="O52">
        <f>COUNTIFS(In_vitro!$C$2:$C$45,"*; "&amp;O$1&amp;"*",In_vitro!$B$2:$B$45,"*"&amp;$A52&amp;"*")</f>
        <v>0</v>
      </c>
      <c r="P52">
        <f>COUNTIFS(In_vitro!$C$2:$C$45,"*"&amp;"; "&amp;N$1&amp;"*",In_vitro!$B$2:$B$45,"*"&amp;$A52&amp;"*",In_vitro!$C$2:$C$45,"*"&amp;"; "&amp;O$1&amp;"*")</f>
        <v>0</v>
      </c>
    </row>
    <row r="53" spans="1:16" x14ac:dyDescent="0.3">
      <c r="A53" s="166" t="s">
        <v>841</v>
      </c>
      <c r="B53" s="163">
        <f>COUNTIF(Data!L:L,"*"&amp;A53&amp;"*")</f>
        <v>1</v>
      </c>
      <c r="C53" s="164">
        <f>COUNTIF(Overview!L:L,"*"&amp;A53&amp;"*")</f>
        <v>1</v>
      </c>
      <c r="D53" s="164">
        <f>COUNTIF('Ligand-Target'!D:D,"*"&amp;A53&amp;"*")</f>
        <v>0</v>
      </c>
      <c r="E53" s="165">
        <f>COUNTIF(In_vitro!$B$2:$B$45,"*"&amp;A53&amp;"*")</f>
        <v>0</v>
      </c>
      <c r="F53">
        <f>COUNTIFS(In_vitro!$C$2:$C$45,"*"&amp;F$1&amp;";*",In_vitro!$B$2:$B$45,"*"&amp;$A53&amp;"*")</f>
        <v>0</v>
      </c>
      <c r="G53">
        <f>COUNTIFS(In_vitro!$C$2:$C$45,"*"&amp;G$1&amp;";*",In_vitro!$B$2:$B$45,"*"&amp;$A53&amp;"*")</f>
        <v>0</v>
      </c>
      <c r="H53">
        <f>COUNTIFS(In_vitro!$C$2:$C$45,"*"&amp;H$1&amp;";*",In_vitro!$B$2:$B$45,"*"&amp;$A53&amp;"*")</f>
        <v>0</v>
      </c>
      <c r="I53">
        <f>COUNTIFS(In_vitro!$C$2:$C$45,"*"&amp;I$1&amp;";*",In_vitro!$B$2:$B$45,"*"&amp;$A53&amp;"*")</f>
        <v>0</v>
      </c>
      <c r="J53">
        <f>COUNTIFS(In_vitro!$C$2:$C$45,"*"&amp;J$1&amp;";*",In_vitro!$B$2:$B$45,"*"&amp;$A53&amp;"*")</f>
        <v>0</v>
      </c>
      <c r="K53">
        <f>COUNTIFS(In_vitro!$C$2:$C$45,"*"&amp;K$1&amp;";*",In_vitro!$B$2:$B$45,"*"&amp;$A53&amp;"*")</f>
        <v>0</v>
      </c>
      <c r="L53">
        <f>COUNTIFS(In_vitro!$C$2:$C$45,"*"&amp;L$1&amp;";*",In_vitro!$B$2:$B$45,"*"&amp;$A53&amp;"*")</f>
        <v>0</v>
      </c>
      <c r="M53">
        <f>COUNTIFS(In_vitro!$C$2:$C$45,"*"&amp;M$1&amp;";*",In_vitro!$B$2:$B$45,"*"&amp;$A53&amp;"*")</f>
        <v>0</v>
      </c>
      <c r="N53">
        <f>COUNTIFS(In_vitro!$C$2:$C$45,"*; "&amp;N$1&amp;"*",In_vitro!$B$2:$B$45,"*"&amp;$A53&amp;"*")</f>
        <v>0</v>
      </c>
      <c r="O53">
        <f>COUNTIFS(In_vitro!$C$2:$C$45,"*; "&amp;O$1&amp;"*",In_vitro!$B$2:$B$45,"*"&amp;$A53&amp;"*")</f>
        <v>0</v>
      </c>
      <c r="P53">
        <f>COUNTIFS(In_vitro!$C$2:$C$45,"*"&amp;"; "&amp;N$1&amp;"*",In_vitro!$B$2:$B$45,"*"&amp;$A53&amp;"*",In_vitro!$C$2:$C$45,"*"&amp;"; "&amp;O$1&amp;"*")</f>
        <v>0</v>
      </c>
    </row>
    <row r="54" spans="1:16" x14ac:dyDescent="0.3">
      <c r="A54" s="166" t="s">
        <v>842</v>
      </c>
      <c r="B54" s="163">
        <f>COUNTIF(Data!L:L,"*"&amp;A54&amp;"*")</f>
        <v>1</v>
      </c>
      <c r="C54" s="164">
        <f>COUNTIF(Overview!L:L,"*"&amp;A54&amp;"*")</f>
        <v>1</v>
      </c>
      <c r="D54" s="164">
        <f>COUNTIF('Ligand-Target'!D:D,"*"&amp;A54&amp;"*")</f>
        <v>0</v>
      </c>
      <c r="E54" s="165">
        <f>COUNTIF(In_vitro!$B$2:$B$45,"*"&amp;A54&amp;"*")</f>
        <v>0</v>
      </c>
      <c r="F54">
        <f>COUNTIFS(In_vitro!$C$2:$C$45,"*"&amp;F$1&amp;";*",In_vitro!$B$2:$B$45,"*"&amp;$A54&amp;"*")</f>
        <v>0</v>
      </c>
      <c r="G54">
        <f>COUNTIFS(In_vitro!$C$2:$C$45,"*"&amp;G$1&amp;";*",In_vitro!$B$2:$B$45,"*"&amp;$A54&amp;"*")</f>
        <v>0</v>
      </c>
      <c r="H54">
        <f>COUNTIFS(In_vitro!$C$2:$C$45,"*"&amp;H$1&amp;";*",In_vitro!$B$2:$B$45,"*"&amp;$A54&amp;"*")</f>
        <v>0</v>
      </c>
      <c r="I54">
        <f>COUNTIFS(In_vitro!$C$2:$C$45,"*"&amp;I$1&amp;";*",In_vitro!$B$2:$B$45,"*"&amp;$A54&amp;"*")</f>
        <v>0</v>
      </c>
      <c r="J54">
        <f>COUNTIFS(In_vitro!$C$2:$C$45,"*"&amp;J$1&amp;";*",In_vitro!$B$2:$B$45,"*"&amp;$A54&amp;"*")</f>
        <v>0</v>
      </c>
      <c r="K54">
        <f>COUNTIFS(In_vitro!$C$2:$C$45,"*"&amp;K$1&amp;";*",In_vitro!$B$2:$B$45,"*"&amp;$A54&amp;"*")</f>
        <v>0</v>
      </c>
      <c r="L54">
        <f>COUNTIFS(In_vitro!$C$2:$C$45,"*"&amp;L$1&amp;";*",In_vitro!$B$2:$B$45,"*"&amp;$A54&amp;"*")</f>
        <v>0</v>
      </c>
      <c r="M54">
        <f>COUNTIFS(In_vitro!$C$2:$C$45,"*"&amp;M$1&amp;";*",In_vitro!$B$2:$B$45,"*"&amp;$A54&amp;"*")</f>
        <v>0</v>
      </c>
      <c r="N54">
        <f>COUNTIFS(In_vitro!$C$2:$C$45,"*; "&amp;N$1&amp;"*",In_vitro!$B$2:$B$45,"*"&amp;$A54&amp;"*")</f>
        <v>0</v>
      </c>
      <c r="O54">
        <f>COUNTIFS(In_vitro!$C$2:$C$45,"*; "&amp;O$1&amp;"*",In_vitro!$B$2:$B$45,"*"&amp;$A54&amp;"*")</f>
        <v>0</v>
      </c>
      <c r="P54">
        <f>COUNTIFS(In_vitro!$C$2:$C$45,"*"&amp;"; "&amp;N$1&amp;"*",In_vitro!$B$2:$B$45,"*"&amp;$A54&amp;"*",In_vitro!$C$2:$C$45,"*"&amp;"; "&amp;O$1&amp;"*")</f>
        <v>0</v>
      </c>
    </row>
    <row r="55" spans="1:16" x14ac:dyDescent="0.3">
      <c r="A55" s="166" t="s">
        <v>793</v>
      </c>
      <c r="B55" s="163">
        <f>COUNTIF(Data!L:L,"*"&amp;A55&amp;"*")</f>
        <v>1</v>
      </c>
      <c r="C55" s="164">
        <f>COUNTIF(Overview!L:L,"*"&amp;A55&amp;"*")</f>
        <v>1</v>
      </c>
      <c r="D55" s="164">
        <f>COUNTIF('Ligand-Target'!D:D,"*"&amp;A55&amp;"*")</f>
        <v>1</v>
      </c>
      <c r="E55" s="165">
        <f>COUNTIF(In_vitro!$B$2:$B$45,"*"&amp;A55&amp;"*")</f>
        <v>0</v>
      </c>
      <c r="F55">
        <f>COUNTIFS(In_vitro!$C$2:$C$45,"*"&amp;F$1&amp;";*",In_vitro!$B$2:$B$45,"*"&amp;$A55&amp;"*")</f>
        <v>0</v>
      </c>
      <c r="G55">
        <f>COUNTIFS(In_vitro!$C$2:$C$45,"*"&amp;G$1&amp;";*",In_vitro!$B$2:$B$45,"*"&amp;$A55&amp;"*")</f>
        <v>0</v>
      </c>
      <c r="H55">
        <f>COUNTIFS(In_vitro!$C$2:$C$45,"*"&amp;H$1&amp;";*",In_vitro!$B$2:$B$45,"*"&amp;$A55&amp;"*")</f>
        <v>0</v>
      </c>
      <c r="I55">
        <f>COUNTIFS(In_vitro!$C$2:$C$45,"*"&amp;I$1&amp;";*",In_vitro!$B$2:$B$45,"*"&amp;$A55&amp;"*")</f>
        <v>0</v>
      </c>
      <c r="J55">
        <f>COUNTIFS(In_vitro!$C$2:$C$45,"*"&amp;J$1&amp;";*",In_vitro!$B$2:$B$45,"*"&amp;$A55&amp;"*")</f>
        <v>0</v>
      </c>
      <c r="K55">
        <f>COUNTIFS(In_vitro!$C$2:$C$45,"*"&amp;K$1&amp;";*",In_vitro!$B$2:$B$45,"*"&amp;$A55&amp;"*")</f>
        <v>0</v>
      </c>
      <c r="L55">
        <f>COUNTIFS(In_vitro!$C$2:$C$45,"*"&amp;L$1&amp;";*",In_vitro!$B$2:$B$45,"*"&amp;$A55&amp;"*")</f>
        <v>0</v>
      </c>
      <c r="M55">
        <f>COUNTIFS(In_vitro!$C$2:$C$45,"*"&amp;M$1&amp;";*",In_vitro!$B$2:$B$45,"*"&amp;$A55&amp;"*")</f>
        <v>0</v>
      </c>
      <c r="N55">
        <f>COUNTIFS(In_vitro!$C$2:$C$45,"*; "&amp;N$1&amp;"*",In_vitro!$B$2:$B$45,"*"&amp;$A55&amp;"*")</f>
        <v>0</v>
      </c>
      <c r="O55">
        <f>COUNTIFS(In_vitro!$C$2:$C$45,"*; "&amp;O$1&amp;"*",In_vitro!$B$2:$B$45,"*"&amp;$A55&amp;"*")</f>
        <v>0</v>
      </c>
      <c r="P55">
        <f>COUNTIFS(In_vitro!$C$2:$C$45,"*"&amp;"; "&amp;N$1&amp;"*",In_vitro!$B$2:$B$45,"*"&amp;$A55&amp;"*",In_vitro!$C$2:$C$45,"*"&amp;"; "&amp;O$1&amp;"*")</f>
        <v>0</v>
      </c>
    </row>
    <row r="56" spans="1:16" x14ac:dyDescent="0.3">
      <c r="A56" s="166" t="s">
        <v>758</v>
      </c>
      <c r="B56" s="163">
        <f>COUNTIF(Data!L:L,"*"&amp;A56&amp;"*")</f>
        <v>1</v>
      </c>
      <c r="C56" s="164">
        <f>COUNTIF(Overview!L:L,"*"&amp;A56&amp;"*")</f>
        <v>1</v>
      </c>
      <c r="D56" s="164">
        <f>COUNTIF('Ligand-Target'!D:D,"*"&amp;A56&amp;"*")</f>
        <v>1</v>
      </c>
      <c r="E56" s="165">
        <f>COUNTIF(In_vitro!$B$2:$B$45,"*"&amp;A56&amp;"*")</f>
        <v>0</v>
      </c>
      <c r="F56">
        <f>COUNTIFS(In_vitro!$C$2:$C$45,"*"&amp;F$1&amp;";*",In_vitro!$B$2:$B$45,"*"&amp;$A56&amp;"*")</f>
        <v>0</v>
      </c>
      <c r="G56">
        <f>COUNTIFS(In_vitro!$C$2:$C$45,"*"&amp;G$1&amp;";*",In_vitro!$B$2:$B$45,"*"&amp;$A56&amp;"*")</f>
        <v>0</v>
      </c>
      <c r="H56">
        <f>COUNTIFS(In_vitro!$C$2:$C$45,"*"&amp;H$1&amp;";*",In_vitro!$B$2:$B$45,"*"&amp;$A56&amp;"*")</f>
        <v>0</v>
      </c>
      <c r="I56">
        <f>COUNTIFS(In_vitro!$C$2:$C$45,"*"&amp;I$1&amp;";*",In_vitro!$B$2:$B$45,"*"&amp;$A56&amp;"*")</f>
        <v>0</v>
      </c>
      <c r="J56">
        <f>COUNTIFS(In_vitro!$C$2:$C$45,"*"&amp;J$1&amp;";*",In_vitro!$B$2:$B$45,"*"&amp;$A56&amp;"*")</f>
        <v>0</v>
      </c>
      <c r="K56">
        <f>COUNTIFS(In_vitro!$C$2:$C$45,"*"&amp;K$1&amp;";*",In_vitro!$B$2:$B$45,"*"&amp;$A56&amp;"*")</f>
        <v>0</v>
      </c>
      <c r="L56">
        <f>COUNTIFS(In_vitro!$C$2:$C$45,"*"&amp;L$1&amp;";*",In_vitro!$B$2:$B$45,"*"&amp;$A56&amp;"*")</f>
        <v>0</v>
      </c>
      <c r="M56">
        <f>COUNTIFS(In_vitro!$C$2:$C$45,"*"&amp;M$1&amp;";*",In_vitro!$B$2:$B$45,"*"&amp;$A56&amp;"*")</f>
        <v>0</v>
      </c>
      <c r="N56">
        <f>COUNTIFS(In_vitro!$C$2:$C$45,"*; "&amp;N$1&amp;"*",In_vitro!$B$2:$B$45,"*"&amp;$A56&amp;"*")</f>
        <v>0</v>
      </c>
      <c r="O56">
        <f>COUNTIFS(In_vitro!$C$2:$C$45,"*; "&amp;O$1&amp;"*",In_vitro!$B$2:$B$45,"*"&amp;$A56&amp;"*")</f>
        <v>0</v>
      </c>
      <c r="P56">
        <f>COUNTIFS(In_vitro!$C$2:$C$45,"*"&amp;"; "&amp;N$1&amp;"*",In_vitro!$B$2:$B$45,"*"&amp;$A56&amp;"*",In_vitro!$C$2:$C$45,"*"&amp;"; "&amp;O$1&amp;"*")</f>
        <v>0</v>
      </c>
    </row>
    <row r="57" spans="1:16" x14ac:dyDescent="0.3">
      <c r="A57" s="166" t="s">
        <v>615</v>
      </c>
      <c r="B57" s="163">
        <f>COUNTIF(Data!L:L,"*"&amp;A57&amp;"*")</f>
        <v>1</v>
      </c>
      <c r="C57" s="164">
        <f>COUNTIF(Overview!L:L,"*"&amp;A57&amp;"*")</f>
        <v>1</v>
      </c>
      <c r="D57" s="164">
        <f>COUNTIF('Ligand-Target'!D:D,"*"&amp;A57&amp;"*")</f>
        <v>1</v>
      </c>
      <c r="E57" s="165">
        <f>COUNTIF(In_vitro!$B$2:$B$45,"*"&amp;A57&amp;"*")</f>
        <v>0</v>
      </c>
      <c r="F57">
        <f>COUNTIFS(In_vitro!$C$2:$C$45,"*"&amp;F$1&amp;";*",In_vitro!$B$2:$B$45,"*"&amp;$A57&amp;"*")</f>
        <v>0</v>
      </c>
      <c r="G57">
        <f>COUNTIFS(In_vitro!$C$2:$C$45,"*"&amp;G$1&amp;";*",In_vitro!$B$2:$B$45,"*"&amp;$A57&amp;"*")</f>
        <v>0</v>
      </c>
      <c r="H57">
        <f>COUNTIFS(In_vitro!$C$2:$C$45,"*"&amp;H$1&amp;";*",In_vitro!$B$2:$B$45,"*"&amp;$A57&amp;"*")</f>
        <v>0</v>
      </c>
      <c r="I57">
        <f>COUNTIFS(In_vitro!$C$2:$C$45,"*"&amp;I$1&amp;";*",In_vitro!$B$2:$B$45,"*"&amp;$A57&amp;"*")</f>
        <v>0</v>
      </c>
      <c r="J57">
        <f>COUNTIFS(In_vitro!$C$2:$C$45,"*"&amp;J$1&amp;";*",In_vitro!$B$2:$B$45,"*"&amp;$A57&amp;"*")</f>
        <v>0</v>
      </c>
      <c r="K57">
        <f>COUNTIFS(In_vitro!$C$2:$C$45,"*"&amp;K$1&amp;";*",In_vitro!$B$2:$B$45,"*"&amp;$A57&amp;"*")</f>
        <v>0</v>
      </c>
      <c r="L57">
        <f>COUNTIFS(In_vitro!$C$2:$C$45,"*"&amp;L$1&amp;";*",In_vitro!$B$2:$B$45,"*"&amp;$A57&amp;"*")</f>
        <v>0</v>
      </c>
      <c r="M57">
        <f>COUNTIFS(In_vitro!$C$2:$C$45,"*"&amp;M$1&amp;";*",In_vitro!$B$2:$B$45,"*"&amp;$A57&amp;"*")</f>
        <v>0</v>
      </c>
      <c r="N57">
        <f>COUNTIFS(In_vitro!$C$2:$C$45,"*; "&amp;N$1&amp;"*",In_vitro!$B$2:$B$45,"*"&amp;$A57&amp;"*")</f>
        <v>0</v>
      </c>
      <c r="O57">
        <f>COUNTIFS(In_vitro!$C$2:$C$45,"*; "&amp;O$1&amp;"*",In_vitro!$B$2:$B$45,"*"&amp;$A57&amp;"*")</f>
        <v>0</v>
      </c>
      <c r="P57">
        <f>COUNTIFS(In_vitro!$C$2:$C$45,"*"&amp;"; "&amp;N$1&amp;"*",In_vitro!$B$2:$B$45,"*"&amp;$A57&amp;"*",In_vitro!$C$2:$C$45,"*"&amp;"; "&amp;O$1&amp;"*")</f>
        <v>0</v>
      </c>
    </row>
    <row r="58" spans="1:16" x14ac:dyDescent="0.3">
      <c r="A58" s="167" t="s">
        <v>843</v>
      </c>
      <c r="B58" s="163">
        <f>COUNTIF(Data!L:L,"*"&amp;A58&amp;"*")</f>
        <v>1</v>
      </c>
      <c r="C58" s="164">
        <f>COUNTIF(Overview!L:L,"*"&amp;A58&amp;"*")</f>
        <v>1</v>
      </c>
      <c r="D58" s="164">
        <f>COUNTIF('Ligand-Target'!D:D,"*"&amp;A58&amp;"*")</f>
        <v>1</v>
      </c>
      <c r="E58" s="165">
        <f>COUNTIF(In_vitro!$B$2:$B$45,"*"&amp;A58&amp;"*")</f>
        <v>0</v>
      </c>
      <c r="F58">
        <f>COUNTIFS(In_vitro!$C$2:$C$45,"*"&amp;F$1&amp;";*",In_vitro!$B$2:$B$45,"*"&amp;$A58&amp;"*")</f>
        <v>0</v>
      </c>
      <c r="G58">
        <f>COUNTIFS(In_vitro!$C$2:$C$45,"*"&amp;G$1&amp;";*",In_vitro!$B$2:$B$45,"*"&amp;$A58&amp;"*")</f>
        <v>0</v>
      </c>
      <c r="H58">
        <f>COUNTIFS(In_vitro!$C$2:$C$45,"*"&amp;H$1&amp;";*",In_vitro!$B$2:$B$45,"*"&amp;$A58&amp;"*")</f>
        <v>0</v>
      </c>
      <c r="I58">
        <f>COUNTIFS(In_vitro!$C$2:$C$45,"*"&amp;I$1&amp;";*",In_vitro!$B$2:$B$45,"*"&amp;$A58&amp;"*")</f>
        <v>0</v>
      </c>
      <c r="J58">
        <f>COUNTIFS(In_vitro!$C$2:$C$45,"*"&amp;J$1&amp;";*",In_vitro!$B$2:$B$45,"*"&amp;$A58&amp;"*")</f>
        <v>0</v>
      </c>
      <c r="K58">
        <f>COUNTIFS(In_vitro!$C$2:$C$45,"*"&amp;K$1&amp;";*",In_vitro!$B$2:$B$45,"*"&amp;$A58&amp;"*")</f>
        <v>0</v>
      </c>
      <c r="L58">
        <f>COUNTIFS(In_vitro!$C$2:$C$45,"*"&amp;L$1&amp;";*",In_vitro!$B$2:$B$45,"*"&amp;$A58&amp;"*")</f>
        <v>0</v>
      </c>
      <c r="M58">
        <f>COUNTIFS(In_vitro!$C$2:$C$45,"*"&amp;M$1&amp;";*",In_vitro!$B$2:$B$45,"*"&amp;$A58&amp;"*")</f>
        <v>0</v>
      </c>
      <c r="N58">
        <f>COUNTIFS(In_vitro!$C$2:$C$45,"*; "&amp;N$1&amp;"*",In_vitro!$B$2:$B$45,"*"&amp;$A58&amp;"*")</f>
        <v>0</v>
      </c>
      <c r="O58">
        <f>COUNTIFS(In_vitro!$C$2:$C$45,"*; "&amp;O$1&amp;"*",In_vitro!$B$2:$B$45,"*"&amp;$A58&amp;"*")</f>
        <v>0</v>
      </c>
      <c r="P58">
        <f>COUNTIFS(In_vitro!$C$2:$C$45,"*"&amp;"; "&amp;N$1&amp;"*",In_vitro!$B$2:$B$45,"*"&amp;$A58&amp;"*",In_vitro!$C$2:$C$45,"*"&amp;"; "&amp;O$1&amp;"*")</f>
        <v>0</v>
      </c>
    </row>
    <row r="59" spans="1:16" x14ac:dyDescent="0.3">
      <c r="A59" s="166" t="s">
        <v>445</v>
      </c>
      <c r="B59" s="163">
        <f>COUNTIF(Data!L:L,"*"&amp;A59&amp;"*")</f>
        <v>1</v>
      </c>
      <c r="C59" s="164">
        <f>COUNTIF(Overview!L:L,"*"&amp;A59&amp;"*")</f>
        <v>1</v>
      </c>
      <c r="D59" s="164">
        <f>COUNTIF('Ligand-Target'!D:D,"*"&amp;A59&amp;"*")</f>
        <v>1</v>
      </c>
      <c r="E59" s="165">
        <f>COUNTIF(In_vitro!$B$2:$B$45,"*"&amp;A59&amp;"*")</f>
        <v>0</v>
      </c>
      <c r="F59">
        <f>COUNTIFS(In_vitro!$C$2:$C$45,"*"&amp;F$1&amp;";*",In_vitro!$B$2:$B$45,"*"&amp;$A59&amp;"*")</f>
        <v>0</v>
      </c>
      <c r="G59">
        <f>COUNTIFS(In_vitro!$C$2:$C$45,"*"&amp;G$1&amp;";*",In_vitro!$B$2:$B$45,"*"&amp;$A59&amp;"*")</f>
        <v>0</v>
      </c>
      <c r="H59">
        <f>COUNTIFS(In_vitro!$C$2:$C$45,"*"&amp;H$1&amp;";*",In_vitro!$B$2:$B$45,"*"&amp;$A59&amp;"*")</f>
        <v>0</v>
      </c>
      <c r="I59">
        <f>COUNTIFS(In_vitro!$C$2:$C$45,"*"&amp;I$1&amp;";*",In_vitro!$B$2:$B$45,"*"&amp;$A59&amp;"*")</f>
        <v>0</v>
      </c>
      <c r="J59">
        <f>COUNTIFS(In_vitro!$C$2:$C$45,"*"&amp;J$1&amp;";*",In_vitro!$B$2:$B$45,"*"&amp;$A59&amp;"*")</f>
        <v>0</v>
      </c>
      <c r="K59">
        <f>COUNTIFS(In_vitro!$C$2:$C$45,"*"&amp;K$1&amp;";*",In_vitro!$B$2:$B$45,"*"&amp;$A59&amp;"*")</f>
        <v>0</v>
      </c>
      <c r="L59">
        <f>COUNTIFS(In_vitro!$C$2:$C$45,"*"&amp;L$1&amp;";*",In_vitro!$B$2:$B$45,"*"&amp;$A59&amp;"*")</f>
        <v>0</v>
      </c>
      <c r="M59">
        <f>COUNTIFS(In_vitro!$C$2:$C$45,"*"&amp;M$1&amp;";*",In_vitro!$B$2:$B$45,"*"&amp;$A59&amp;"*")</f>
        <v>0</v>
      </c>
      <c r="N59">
        <f>COUNTIFS(In_vitro!$C$2:$C$45,"*; "&amp;N$1&amp;"*",In_vitro!$B$2:$B$45,"*"&amp;$A59&amp;"*")</f>
        <v>0</v>
      </c>
      <c r="O59">
        <f>COUNTIFS(In_vitro!$C$2:$C$45,"*; "&amp;O$1&amp;"*",In_vitro!$B$2:$B$45,"*"&amp;$A59&amp;"*")</f>
        <v>0</v>
      </c>
      <c r="P59">
        <f>COUNTIFS(In_vitro!$C$2:$C$45,"*"&amp;"; "&amp;N$1&amp;"*",In_vitro!$B$2:$B$45,"*"&amp;$A59&amp;"*",In_vitro!$C$2:$C$45,"*"&amp;"; "&amp;O$1&amp;"*")</f>
        <v>0</v>
      </c>
    </row>
    <row r="60" spans="1:16" x14ac:dyDescent="0.3">
      <c r="A60" s="166" t="s">
        <v>769</v>
      </c>
      <c r="B60" s="163">
        <f>COUNTIF(Data!L:L,"*"&amp;A60&amp;"*")</f>
        <v>1</v>
      </c>
      <c r="C60" s="164">
        <f>COUNTIF(Overview!L:L,"*"&amp;A60&amp;"*")</f>
        <v>1</v>
      </c>
      <c r="D60" s="164">
        <f>COUNTIF('Ligand-Target'!D:D,"*"&amp;A60&amp;"*")</f>
        <v>1</v>
      </c>
      <c r="E60" s="165">
        <f>COUNTIF(In_vitro!$B$2:$B$45,"*"&amp;A60&amp;"*")</f>
        <v>0</v>
      </c>
      <c r="F60">
        <f>COUNTIFS(In_vitro!$C$2:$C$45,"*"&amp;F$1&amp;";*",In_vitro!$B$2:$B$45,"*"&amp;$A60&amp;"*")</f>
        <v>0</v>
      </c>
      <c r="G60">
        <f>COUNTIFS(In_vitro!$C$2:$C$45,"*"&amp;G$1&amp;";*",In_vitro!$B$2:$B$45,"*"&amp;$A60&amp;"*")</f>
        <v>0</v>
      </c>
      <c r="H60">
        <f>COUNTIFS(In_vitro!$C$2:$C$45,"*"&amp;H$1&amp;";*",In_vitro!$B$2:$B$45,"*"&amp;$A60&amp;"*")</f>
        <v>0</v>
      </c>
      <c r="I60">
        <f>COUNTIFS(In_vitro!$C$2:$C$45,"*"&amp;I$1&amp;";*",In_vitro!$B$2:$B$45,"*"&amp;$A60&amp;"*")</f>
        <v>0</v>
      </c>
      <c r="J60">
        <f>COUNTIFS(In_vitro!$C$2:$C$45,"*"&amp;J$1&amp;";*",In_vitro!$B$2:$B$45,"*"&amp;$A60&amp;"*")</f>
        <v>0</v>
      </c>
      <c r="K60">
        <f>COUNTIFS(In_vitro!$C$2:$C$45,"*"&amp;K$1&amp;";*",In_vitro!$B$2:$B$45,"*"&amp;$A60&amp;"*")</f>
        <v>0</v>
      </c>
      <c r="L60">
        <f>COUNTIFS(In_vitro!$C$2:$C$45,"*"&amp;L$1&amp;";*",In_vitro!$B$2:$B$45,"*"&amp;$A60&amp;"*")</f>
        <v>0</v>
      </c>
      <c r="M60">
        <f>COUNTIFS(In_vitro!$C$2:$C$45,"*"&amp;M$1&amp;";*",In_vitro!$B$2:$B$45,"*"&amp;$A60&amp;"*")</f>
        <v>0</v>
      </c>
      <c r="N60">
        <f>COUNTIFS(In_vitro!$C$2:$C$45,"*; "&amp;N$1&amp;"*",In_vitro!$B$2:$B$45,"*"&amp;$A60&amp;"*")</f>
        <v>0</v>
      </c>
      <c r="O60">
        <f>COUNTIFS(In_vitro!$C$2:$C$45,"*; "&amp;O$1&amp;"*",In_vitro!$B$2:$B$45,"*"&amp;$A60&amp;"*")</f>
        <v>0</v>
      </c>
      <c r="P60">
        <f>COUNTIFS(In_vitro!$C$2:$C$45,"*"&amp;"; "&amp;N$1&amp;"*",In_vitro!$B$2:$B$45,"*"&amp;$A60&amp;"*",In_vitro!$C$2:$C$45,"*"&amp;"; "&amp;O$1&amp;"*")</f>
        <v>0</v>
      </c>
    </row>
    <row r="61" spans="1:16" x14ac:dyDescent="0.3">
      <c r="A61" s="166" t="s">
        <v>613</v>
      </c>
      <c r="B61" s="163">
        <f>COUNTIF(Data!L:L,"*"&amp;A61&amp;"*")</f>
        <v>1</v>
      </c>
      <c r="C61" s="164">
        <f>COUNTIF(Overview!L:L,"*"&amp;A61&amp;"*")</f>
        <v>1</v>
      </c>
      <c r="D61" s="164">
        <f>COUNTIF('Ligand-Target'!D:D,"*"&amp;A61&amp;"*")</f>
        <v>1</v>
      </c>
      <c r="E61" s="165">
        <f>COUNTIF(In_vitro!$B$2:$B$45,"*"&amp;A61&amp;"*")</f>
        <v>0</v>
      </c>
      <c r="F61">
        <f>COUNTIFS(In_vitro!$C$2:$C$45,"*"&amp;F$1&amp;";*",In_vitro!$B$2:$B$45,"*"&amp;$A61&amp;"*")</f>
        <v>0</v>
      </c>
      <c r="G61">
        <f>COUNTIFS(In_vitro!$C$2:$C$45,"*"&amp;G$1&amp;";*",In_vitro!$B$2:$B$45,"*"&amp;$A61&amp;"*")</f>
        <v>0</v>
      </c>
      <c r="H61">
        <f>COUNTIFS(In_vitro!$C$2:$C$45,"*"&amp;H$1&amp;";*",In_vitro!$B$2:$B$45,"*"&amp;$A61&amp;"*")</f>
        <v>0</v>
      </c>
      <c r="I61">
        <f>COUNTIFS(In_vitro!$C$2:$C$45,"*"&amp;I$1&amp;";*",In_vitro!$B$2:$B$45,"*"&amp;$A61&amp;"*")</f>
        <v>0</v>
      </c>
      <c r="J61">
        <f>COUNTIFS(In_vitro!$C$2:$C$45,"*"&amp;J$1&amp;";*",In_vitro!$B$2:$B$45,"*"&amp;$A61&amp;"*")</f>
        <v>0</v>
      </c>
      <c r="K61">
        <f>COUNTIFS(In_vitro!$C$2:$C$45,"*"&amp;K$1&amp;";*",In_vitro!$B$2:$B$45,"*"&amp;$A61&amp;"*")</f>
        <v>0</v>
      </c>
      <c r="L61">
        <f>COUNTIFS(In_vitro!$C$2:$C$45,"*"&amp;L$1&amp;";*",In_vitro!$B$2:$B$45,"*"&amp;$A61&amp;"*")</f>
        <v>0</v>
      </c>
      <c r="M61">
        <f>COUNTIFS(In_vitro!$C$2:$C$45,"*"&amp;M$1&amp;";*",In_vitro!$B$2:$B$45,"*"&amp;$A61&amp;"*")</f>
        <v>0</v>
      </c>
      <c r="N61">
        <f>COUNTIFS(In_vitro!$C$2:$C$45,"*; "&amp;N$1&amp;"*",In_vitro!$B$2:$B$45,"*"&amp;$A61&amp;"*")</f>
        <v>0</v>
      </c>
      <c r="O61">
        <f>COUNTIFS(In_vitro!$C$2:$C$45,"*; "&amp;O$1&amp;"*",In_vitro!$B$2:$B$45,"*"&amp;$A61&amp;"*")</f>
        <v>0</v>
      </c>
      <c r="P61">
        <f>COUNTIFS(In_vitro!$C$2:$C$45,"*"&amp;"; "&amp;N$1&amp;"*",In_vitro!$B$2:$B$45,"*"&amp;$A61&amp;"*",In_vitro!$C$2:$C$45,"*"&amp;"; "&amp;O$1&amp;"*")</f>
        <v>0</v>
      </c>
    </row>
    <row r="62" spans="1:16" x14ac:dyDescent="0.3">
      <c r="A62" s="163" t="s">
        <v>643</v>
      </c>
      <c r="B62" s="163">
        <f>COUNTIF(Data!L:L,"*"&amp;A62&amp;"*")</f>
        <v>1</v>
      </c>
      <c r="C62" s="164">
        <f>COUNTIF(Overview!L:L,"*"&amp;A62&amp;"*")</f>
        <v>1</v>
      </c>
      <c r="D62" s="164">
        <f>COUNTIF('Ligand-Target'!D:D,"*"&amp;A62&amp;"*")</f>
        <v>1</v>
      </c>
      <c r="E62" s="165">
        <f>COUNTIF(In_vitro!$B$2:$B$45,"*"&amp;A62&amp;"*")</f>
        <v>0</v>
      </c>
      <c r="F62">
        <f>COUNTIFS(In_vitro!$C$2:$C$45,"*"&amp;F$1&amp;";*",In_vitro!$B$2:$B$45,"*"&amp;$A62&amp;"*")</f>
        <v>0</v>
      </c>
      <c r="G62">
        <f>COUNTIFS(In_vitro!$C$2:$C$45,"*"&amp;G$1&amp;";*",In_vitro!$B$2:$B$45,"*"&amp;$A62&amp;"*")</f>
        <v>0</v>
      </c>
      <c r="H62">
        <f>COUNTIFS(In_vitro!$C$2:$C$45,"*"&amp;H$1&amp;";*",In_vitro!$B$2:$B$45,"*"&amp;$A62&amp;"*")</f>
        <v>0</v>
      </c>
      <c r="I62">
        <f>COUNTIFS(In_vitro!$C$2:$C$45,"*"&amp;I$1&amp;";*",In_vitro!$B$2:$B$45,"*"&amp;$A62&amp;"*")</f>
        <v>0</v>
      </c>
      <c r="J62">
        <f>COUNTIFS(In_vitro!$C$2:$C$45,"*"&amp;J$1&amp;";*",In_vitro!$B$2:$B$45,"*"&amp;$A62&amp;"*")</f>
        <v>0</v>
      </c>
      <c r="K62">
        <f>COUNTIFS(In_vitro!$C$2:$C$45,"*"&amp;K$1&amp;";*",In_vitro!$B$2:$B$45,"*"&amp;$A62&amp;"*")</f>
        <v>0</v>
      </c>
      <c r="L62">
        <f>COUNTIFS(In_vitro!$C$2:$C$45,"*"&amp;L$1&amp;";*",In_vitro!$B$2:$B$45,"*"&amp;$A62&amp;"*")</f>
        <v>0</v>
      </c>
      <c r="M62">
        <f>COUNTIFS(In_vitro!$C$2:$C$45,"*"&amp;M$1&amp;";*",In_vitro!$B$2:$B$45,"*"&amp;$A62&amp;"*")</f>
        <v>0</v>
      </c>
      <c r="N62">
        <f>COUNTIFS(In_vitro!$C$2:$C$45,"*; "&amp;N$1&amp;"*",In_vitro!$B$2:$B$45,"*"&amp;$A62&amp;"*")</f>
        <v>0</v>
      </c>
      <c r="O62">
        <f>COUNTIFS(In_vitro!$C$2:$C$45,"*; "&amp;O$1&amp;"*",In_vitro!$B$2:$B$45,"*"&amp;$A62&amp;"*")</f>
        <v>0</v>
      </c>
      <c r="P62">
        <f>COUNTIFS(In_vitro!$C$2:$C$45,"*"&amp;"; "&amp;N$1&amp;"*",In_vitro!$B$2:$B$45,"*"&amp;$A62&amp;"*",In_vitro!$C$2:$C$45,"*"&amp;"; "&amp;O$1&amp;"*")</f>
        <v>0</v>
      </c>
    </row>
    <row r="63" spans="1:16" x14ac:dyDescent="0.3">
      <c r="A63" s="167" t="s">
        <v>747</v>
      </c>
      <c r="B63" s="163">
        <f>COUNTIF(Data!L:L,"*"&amp;A63&amp;"*")</f>
        <v>1</v>
      </c>
      <c r="C63" s="164">
        <f>COUNTIF(Overview!L:L,"*"&amp;A63&amp;"*")</f>
        <v>1</v>
      </c>
      <c r="D63" s="164">
        <f>COUNTIF('Ligand-Target'!D:D,"*"&amp;A63&amp;"*")</f>
        <v>2</v>
      </c>
      <c r="E63" s="165">
        <f>COUNTIF(In_vitro!$B$2:$B$45,"*"&amp;A63&amp;"*")</f>
        <v>0</v>
      </c>
      <c r="F63">
        <f>COUNTIFS(In_vitro!$C$2:$C$45,"*"&amp;F$1&amp;";*",In_vitro!$B$2:$B$45,"*"&amp;$A63&amp;"*")</f>
        <v>0</v>
      </c>
      <c r="G63">
        <f>COUNTIFS(In_vitro!$C$2:$C$45,"*"&amp;G$1&amp;";*",In_vitro!$B$2:$B$45,"*"&amp;$A63&amp;"*")</f>
        <v>0</v>
      </c>
      <c r="H63">
        <f>COUNTIFS(In_vitro!$C$2:$C$45,"*"&amp;H$1&amp;";*",In_vitro!$B$2:$B$45,"*"&amp;$A63&amp;"*")</f>
        <v>0</v>
      </c>
      <c r="I63">
        <f>COUNTIFS(In_vitro!$C$2:$C$45,"*"&amp;I$1&amp;";*",In_vitro!$B$2:$B$45,"*"&amp;$A63&amp;"*")</f>
        <v>0</v>
      </c>
      <c r="J63">
        <f>COUNTIFS(In_vitro!$C$2:$C$45,"*"&amp;J$1&amp;";*",In_vitro!$B$2:$B$45,"*"&amp;$A63&amp;"*")</f>
        <v>0</v>
      </c>
      <c r="K63">
        <f>COUNTIFS(In_vitro!$C$2:$C$45,"*"&amp;K$1&amp;";*",In_vitro!$B$2:$B$45,"*"&amp;$A63&amp;"*")</f>
        <v>0</v>
      </c>
      <c r="L63">
        <f>COUNTIFS(In_vitro!$C$2:$C$45,"*"&amp;L$1&amp;";*",In_vitro!$B$2:$B$45,"*"&amp;$A63&amp;"*")</f>
        <v>0</v>
      </c>
      <c r="M63">
        <f>COUNTIFS(In_vitro!$C$2:$C$45,"*"&amp;M$1&amp;";*",In_vitro!$B$2:$B$45,"*"&amp;$A63&amp;"*")</f>
        <v>0</v>
      </c>
      <c r="N63">
        <f>COUNTIFS(In_vitro!$C$2:$C$45,"*; "&amp;N$1&amp;"*",In_vitro!$B$2:$B$45,"*"&amp;$A63&amp;"*")</f>
        <v>0</v>
      </c>
      <c r="O63">
        <f>COUNTIFS(In_vitro!$C$2:$C$45,"*; "&amp;O$1&amp;"*",In_vitro!$B$2:$B$45,"*"&amp;$A63&amp;"*")</f>
        <v>0</v>
      </c>
      <c r="P63">
        <f>COUNTIFS(In_vitro!$C$2:$C$45,"*"&amp;"; "&amp;N$1&amp;"*",In_vitro!$B$2:$B$45,"*"&amp;$A63&amp;"*",In_vitro!$C$2:$C$45,"*"&amp;"; "&amp;O$1&amp;"*")</f>
        <v>0</v>
      </c>
    </row>
    <row r="64" spans="1:16" x14ac:dyDescent="0.3">
      <c r="A64" s="166" t="s">
        <v>844</v>
      </c>
      <c r="B64" s="163">
        <f>COUNTIF(Data!L:L,"*"&amp;A64&amp;"*")</f>
        <v>1</v>
      </c>
      <c r="C64" s="164">
        <f>COUNTIF(Overview!L:L,"*"&amp;A64&amp;"*")</f>
        <v>1</v>
      </c>
      <c r="D64" s="164">
        <f>COUNTIF('Ligand-Target'!D:D,"*"&amp;A64&amp;"*")</f>
        <v>0</v>
      </c>
      <c r="E64" s="165">
        <f>COUNTIF(In_vitro!$B$2:$B$45,"*"&amp;A64&amp;"*")</f>
        <v>0</v>
      </c>
      <c r="F64">
        <f>COUNTIFS(In_vitro!$C$2:$C$45,"*"&amp;F$1&amp;";*",In_vitro!$B$2:$B$45,"*"&amp;$A64&amp;"*")</f>
        <v>0</v>
      </c>
      <c r="G64">
        <f>COUNTIFS(In_vitro!$C$2:$C$45,"*"&amp;G$1&amp;";*",In_vitro!$B$2:$B$45,"*"&amp;$A64&amp;"*")</f>
        <v>0</v>
      </c>
      <c r="H64">
        <f>COUNTIFS(In_vitro!$C$2:$C$45,"*"&amp;H$1&amp;";*",In_vitro!$B$2:$B$45,"*"&amp;$A64&amp;"*")</f>
        <v>0</v>
      </c>
      <c r="I64">
        <f>COUNTIFS(In_vitro!$C$2:$C$45,"*"&amp;I$1&amp;";*",In_vitro!$B$2:$B$45,"*"&amp;$A64&amp;"*")</f>
        <v>0</v>
      </c>
      <c r="J64">
        <f>COUNTIFS(In_vitro!$C$2:$C$45,"*"&amp;J$1&amp;";*",In_vitro!$B$2:$B$45,"*"&amp;$A64&amp;"*")</f>
        <v>0</v>
      </c>
      <c r="K64">
        <f>COUNTIFS(In_vitro!$C$2:$C$45,"*"&amp;K$1&amp;";*",In_vitro!$B$2:$B$45,"*"&amp;$A64&amp;"*")</f>
        <v>0</v>
      </c>
      <c r="L64">
        <f>COUNTIFS(In_vitro!$C$2:$C$45,"*"&amp;L$1&amp;";*",In_vitro!$B$2:$B$45,"*"&amp;$A64&amp;"*")</f>
        <v>0</v>
      </c>
      <c r="M64">
        <f>COUNTIFS(In_vitro!$C$2:$C$45,"*"&amp;M$1&amp;";*",In_vitro!$B$2:$B$45,"*"&amp;$A64&amp;"*")</f>
        <v>0</v>
      </c>
      <c r="N64">
        <f>COUNTIFS(In_vitro!$C$2:$C$45,"*; "&amp;N$1&amp;"*",In_vitro!$B$2:$B$45,"*"&amp;$A64&amp;"*")</f>
        <v>0</v>
      </c>
      <c r="O64">
        <f>COUNTIFS(In_vitro!$C$2:$C$45,"*; "&amp;O$1&amp;"*",In_vitro!$B$2:$B$45,"*"&amp;$A64&amp;"*")</f>
        <v>0</v>
      </c>
      <c r="P64">
        <f>COUNTIFS(In_vitro!$C$2:$C$45,"*"&amp;"; "&amp;N$1&amp;"*",In_vitro!$B$2:$B$45,"*"&amp;$A64&amp;"*",In_vitro!$C$2:$C$45,"*"&amp;"; "&amp;O$1&amp;"*")</f>
        <v>0</v>
      </c>
    </row>
    <row r="65" spans="1:16" x14ac:dyDescent="0.3">
      <c r="A65" s="166" t="s">
        <v>845</v>
      </c>
      <c r="B65" s="163">
        <f>COUNTIF(Data!L:L,"*"&amp;A65&amp;"*")</f>
        <v>1</v>
      </c>
      <c r="C65" s="164">
        <f>COUNTIF(Overview!L:L,"*"&amp;A65&amp;"*")</f>
        <v>1</v>
      </c>
      <c r="D65" s="164">
        <f>COUNTIF('Ligand-Target'!D:D,"*"&amp;A65&amp;"*")</f>
        <v>0</v>
      </c>
      <c r="E65" s="165">
        <f>COUNTIF(In_vitro!$B$2:$B$45,"*"&amp;A65&amp;"*")</f>
        <v>0</v>
      </c>
      <c r="F65">
        <f>COUNTIFS(In_vitro!$C$2:$C$45,"*"&amp;F$1&amp;";*",In_vitro!$B$2:$B$45,"*"&amp;$A65&amp;"*")</f>
        <v>0</v>
      </c>
      <c r="G65">
        <f>COUNTIFS(In_vitro!$C$2:$C$45,"*"&amp;G$1&amp;";*",In_vitro!$B$2:$B$45,"*"&amp;$A65&amp;"*")</f>
        <v>0</v>
      </c>
      <c r="H65">
        <f>COUNTIFS(In_vitro!$C$2:$C$45,"*"&amp;H$1&amp;";*",In_vitro!$B$2:$B$45,"*"&amp;$A65&amp;"*")</f>
        <v>0</v>
      </c>
      <c r="I65">
        <f>COUNTIFS(In_vitro!$C$2:$C$45,"*"&amp;I$1&amp;";*",In_vitro!$B$2:$B$45,"*"&amp;$A65&amp;"*")</f>
        <v>0</v>
      </c>
      <c r="J65">
        <f>COUNTIFS(In_vitro!$C$2:$C$45,"*"&amp;J$1&amp;";*",In_vitro!$B$2:$B$45,"*"&amp;$A65&amp;"*")</f>
        <v>0</v>
      </c>
      <c r="K65">
        <f>COUNTIFS(In_vitro!$C$2:$C$45,"*"&amp;K$1&amp;";*",In_vitro!$B$2:$B$45,"*"&amp;$A65&amp;"*")</f>
        <v>0</v>
      </c>
      <c r="L65">
        <f>COUNTIFS(In_vitro!$C$2:$C$45,"*"&amp;L$1&amp;";*",In_vitro!$B$2:$B$45,"*"&amp;$A65&amp;"*")</f>
        <v>0</v>
      </c>
      <c r="M65">
        <f>COUNTIFS(In_vitro!$C$2:$C$45,"*"&amp;M$1&amp;";*",In_vitro!$B$2:$B$45,"*"&amp;$A65&amp;"*")</f>
        <v>0</v>
      </c>
      <c r="N65">
        <f>COUNTIFS(In_vitro!$C$2:$C$45,"*; "&amp;N$1&amp;"*",In_vitro!$B$2:$B$45,"*"&amp;$A65&amp;"*")</f>
        <v>0</v>
      </c>
      <c r="O65">
        <f>COUNTIFS(In_vitro!$C$2:$C$45,"*; "&amp;O$1&amp;"*",In_vitro!$B$2:$B$45,"*"&amp;$A65&amp;"*")</f>
        <v>0</v>
      </c>
      <c r="P65">
        <f>COUNTIFS(In_vitro!$C$2:$C$45,"*"&amp;"; "&amp;N$1&amp;"*",In_vitro!$B$2:$B$45,"*"&amp;$A65&amp;"*",In_vitro!$C$2:$C$45,"*"&amp;"; "&amp;O$1&amp;"*")</f>
        <v>0</v>
      </c>
    </row>
    <row r="66" spans="1:16" x14ac:dyDescent="0.3">
      <c r="A66" s="166" t="s">
        <v>621</v>
      </c>
      <c r="B66" s="163">
        <f>COUNTIF(Data!L:L,"*"&amp;A66&amp;"*")</f>
        <v>1</v>
      </c>
      <c r="C66" s="164">
        <f>COUNTIF(Overview!L:L,"*"&amp;A66&amp;"*")</f>
        <v>1</v>
      </c>
      <c r="D66" s="164">
        <f>COUNTIF('Ligand-Target'!D:D,"*"&amp;A66&amp;"*")</f>
        <v>1</v>
      </c>
      <c r="E66" s="165">
        <f>COUNTIF(In_vitro!$B$2:$B$45,"*"&amp;A66&amp;"*")</f>
        <v>0</v>
      </c>
      <c r="F66">
        <f>COUNTIFS(In_vitro!$C$2:$C$45,"*"&amp;F$1&amp;";*",In_vitro!$B$2:$B$45,"*"&amp;$A66&amp;"*")</f>
        <v>0</v>
      </c>
      <c r="G66">
        <f>COUNTIFS(In_vitro!$C$2:$C$45,"*"&amp;G$1&amp;";*",In_vitro!$B$2:$B$45,"*"&amp;$A66&amp;"*")</f>
        <v>0</v>
      </c>
      <c r="H66">
        <f>COUNTIFS(In_vitro!$C$2:$C$45,"*"&amp;H$1&amp;";*",In_vitro!$B$2:$B$45,"*"&amp;$A66&amp;"*")</f>
        <v>0</v>
      </c>
      <c r="I66">
        <f>COUNTIFS(In_vitro!$C$2:$C$45,"*"&amp;I$1&amp;";*",In_vitro!$B$2:$B$45,"*"&amp;$A66&amp;"*")</f>
        <v>0</v>
      </c>
      <c r="J66">
        <f>COUNTIFS(In_vitro!$C$2:$C$45,"*"&amp;J$1&amp;";*",In_vitro!$B$2:$B$45,"*"&amp;$A66&amp;"*")</f>
        <v>0</v>
      </c>
      <c r="K66">
        <f>COUNTIFS(In_vitro!$C$2:$C$45,"*"&amp;K$1&amp;";*",In_vitro!$B$2:$B$45,"*"&amp;$A66&amp;"*")</f>
        <v>0</v>
      </c>
      <c r="L66">
        <f>COUNTIFS(In_vitro!$C$2:$C$45,"*"&amp;L$1&amp;";*",In_vitro!$B$2:$B$45,"*"&amp;$A66&amp;"*")</f>
        <v>0</v>
      </c>
      <c r="M66">
        <f>COUNTIFS(In_vitro!$C$2:$C$45,"*"&amp;M$1&amp;";*",In_vitro!$B$2:$B$45,"*"&amp;$A66&amp;"*")</f>
        <v>0</v>
      </c>
      <c r="N66">
        <f>COUNTIFS(In_vitro!$C$2:$C$45,"*; "&amp;N$1&amp;"*",In_vitro!$B$2:$B$45,"*"&amp;$A66&amp;"*")</f>
        <v>0</v>
      </c>
      <c r="O66">
        <f>COUNTIFS(In_vitro!$C$2:$C$45,"*; "&amp;O$1&amp;"*",In_vitro!$B$2:$B$45,"*"&amp;$A66&amp;"*")</f>
        <v>0</v>
      </c>
      <c r="P66">
        <f>COUNTIFS(In_vitro!$C$2:$C$45,"*"&amp;"; "&amp;N$1&amp;"*",In_vitro!$B$2:$B$45,"*"&amp;$A66&amp;"*",In_vitro!$C$2:$C$45,"*"&amp;"; "&amp;O$1&amp;"*")</f>
        <v>0</v>
      </c>
    </row>
    <row r="67" spans="1:16" x14ac:dyDescent="0.3">
      <c r="A67" s="167" t="s">
        <v>786</v>
      </c>
      <c r="B67" s="163">
        <f>COUNTIF(Data!L:L,"*"&amp;A67&amp;"*")</f>
        <v>1</v>
      </c>
      <c r="C67" s="164">
        <f>COUNTIF(Overview!L:L,"*"&amp;A67&amp;"*")</f>
        <v>1</v>
      </c>
      <c r="D67" s="164">
        <f>COUNTIF('Ligand-Target'!D:D,"*"&amp;A67&amp;"*")</f>
        <v>1</v>
      </c>
      <c r="E67" s="165">
        <f>COUNTIF(In_vitro!$B$2:$B$45,"*"&amp;A67&amp;"*")</f>
        <v>0</v>
      </c>
      <c r="F67">
        <f>COUNTIFS(In_vitro!$C$2:$C$45,"*"&amp;F$1&amp;";*",In_vitro!$B$2:$B$45,"*"&amp;$A67&amp;"*")</f>
        <v>0</v>
      </c>
      <c r="G67">
        <f>COUNTIFS(In_vitro!$C$2:$C$45,"*"&amp;G$1&amp;";*",In_vitro!$B$2:$B$45,"*"&amp;$A67&amp;"*")</f>
        <v>0</v>
      </c>
      <c r="H67">
        <f>COUNTIFS(In_vitro!$C$2:$C$45,"*"&amp;H$1&amp;";*",In_vitro!$B$2:$B$45,"*"&amp;$A67&amp;"*")</f>
        <v>0</v>
      </c>
      <c r="I67">
        <f>COUNTIFS(In_vitro!$C$2:$C$45,"*"&amp;I$1&amp;";*",In_vitro!$B$2:$B$45,"*"&amp;$A67&amp;"*")</f>
        <v>0</v>
      </c>
      <c r="J67">
        <f>COUNTIFS(In_vitro!$C$2:$C$45,"*"&amp;J$1&amp;";*",In_vitro!$B$2:$B$45,"*"&amp;$A67&amp;"*")</f>
        <v>0</v>
      </c>
      <c r="K67">
        <f>COUNTIFS(In_vitro!$C$2:$C$45,"*"&amp;K$1&amp;";*",In_vitro!$B$2:$B$45,"*"&amp;$A67&amp;"*")</f>
        <v>0</v>
      </c>
      <c r="L67">
        <f>COUNTIFS(In_vitro!$C$2:$C$45,"*"&amp;L$1&amp;";*",In_vitro!$B$2:$B$45,"*"&amp;$A67&amp;"*")</f>
        <v>0</v>
      </c>
      <c r="M67">
        <f>COUNTIFS(In_vitro!$C$2:$C$45,"*"&amp;M$1&amp;";*",In_vitro!$B$2:$B$45,"*"&amp;$A67&amp;"*")</f>
        <v>0</v>
      </c>
      <c r="N67">
        <f>COUNTIFS(In_vitro!$C$2:$C$45,"*; "&amp;N$1&amp;"*",In_vitro!$B$2:$B$45,"*"&amp;$A67&amp;"*")</f>
        <v>0</v>
      </c>
      <c r="O67">
        <f>COUNTIFS(In_vitro!$C$2:$C$45,"*; "&amp;O$1&amp;"*",In_vitro!$B$2:$B$45,"*"&amp;$A67&amp;"*")</f>
        <v>0</v>
      </c>
      <c r="P67">
        <f>COUNTIFS(In_vitro!$C$2:$C$45,"*"&amp;"; "&amp;N$1&amp;"*",In_vitro!$B$2:$B$45,"*"&amp;$A67&amp;"*",In_vitro!$C$2:$C$45,"*"&amp;"; "&amp;O$1&amp;"*")</f>
        <v>0</v>
      </c>
    </row>
    <row r="68" spans="1:16" x14ac:dyDescent="0.3">
      <c r="A68" s="166" t="s">
        <v>699</v>
      </c>
      <c r="B68" s="163">
        <f>COUNTIF(Data!L:L,"*"&amp;A68&amp;"*")</f>
        <v>1</v>
      </c>
      <c r="C68" s="164">
        <f>COUNTIF(Overview!L:L,"*"&amp;A68&amp;"*")</f>
        <v>2</v>
      </c>
      <c r="D68" s="164">
        <f>COUNTIF('Ligand-Target'!D:D,"*"&amp;A68&amp;"*")</f>
        <v>2</v>
      </c>
      <c r="E68" s="165">
        <f>COUNTIF(In_vitro!$B$2:$B$45,"*"&amp;A68&amp;"*")</f>
        <v>0</v>
      </c>
      <c r="F68">
        <f>COUNTIFS(In_vitro!$C$2:$C$45,"*"&amp;F$1&amp;";*",In_vitro!$B$2:$B$45,"*"&amp;$A68&amp;"*")</f>
        <v>0</v>
      </c>
      <c r="G68">
        <f>COUNTIFS(In_vitro!$C$2:$C$45,"*"&amp;G$1&amp;";*",In_vitro!$B$2:$B$45,"*"&amp;$A68&amp;"*")</f>
        <v>0</v>
      </c>
      <c r="H68">
        <f>COUNTIFS(In_vitro!$C$2:$C$45,"*"&amp;H$1&amp;";*",In_vitro!$B$2:$B$45,"*"&amp;$A68&amp;"*")</f>
        <v>0</v>
      </c>
      <c r="I68">
        <f>COUNTIFS(In_vitro!$C$2:$C$45,"*"&amp;I$1&amp;";*",In_vitro!$B$2:$B$45,"*"&amp;$A68&amp;"*")</f>
        <v>0</v>
      </c>
      <c r="J68">
        <f>COUNTIFS(In_vitro!$C$2:$C$45,"*"&amp;J$1&amp;";*",In_vitro!$B$2:$B$45,"*"&amp;$A68&amp;"*")</f>
        <v>0</v>
      </c>
      <c r="K68">
        <f>COUNTIFS(In_vitro!$C$2:$C$45,"*"&amp;K$1&amp;";*",In_vitro!$B$2:$B$45,"*"&amp;$A68&amp;"*")</f>
        <v>0</v>
      </c>
      <c r="L68">
        <f>COUNTIFS(In_vitro!$C$2:$C$45,"*"&amp;L$1&amp;";*",In_vitro!$B$2:$B$45,"*"&amp;$A68&amp;"*")</f>
        <v>0</v>
      </c>
      <c r="M68">
        <f>COUNTIFS(In_vitro!$C$2:$C$45,"*"&amp;M$1&amp;";*",In_vitro!$B$2:$B$45,"*"&amp;$A68&amp;"*")</f>
        <v>0</v>
      </c>
      <c r="N68">
        <f>COUNTIFS(In_vitro!$C$2:$C$45,"*; "&amp;N$1&amp;"*",In_vitro!$B$2:$B$45,"*"&amp;$A68&amp;"*")</f>
        <v>0</v>
      </c>
      <c r="O68">
        <f>COUNTIFS(In_vitro!$C$2:$C$45,"*; "&amp;O$1&amp;"*",In_vitro!$B$2:$B$45,"*"&amp;$A68&amp;"*")</f>
        <v>0</v>
      </c>
      <c r="P68">
        <f>COUNTIFS(In_vitro!$C$2:$C$45,"*"&amp;"; "&amp;N$1&amp;"*",In_vitro!$B$2:$B$45,"*"&amp;$A68&amp;"*",In_vitro!$C$2:$C$45,"*"&amp;"; "&amp;O$1&amp;"*")</f>
        <v>0</v>
      </c>
    </row>
    <row r="69" spans="1:16" x14ac:dyDescent="0.3">
      <c r="A69" s="166" t="s">
        <v>734</v>
      </c>
      <c r="B69" s="163">
        <f>COUNTIF(Data!L:L,"*"&amp;A69&amp;"*")</f>
        <v>1</v>
      </c>
      <c r="C69" s="164">
        <f>COUNTIF(Overview!L:L,"*"&amp;A69&amp;"*")</f>
        <v>1</v>
      </c>
      <c r="D69" s="164">
        <f>COUNTIF('Ligand-Target'!D:D,"*"&amp;A69&amp;"*")</f>
        <v>1</v>
      </c>
      <c r="E69" s="165">
        <f>COUNTIF(In_vitro!$B$2:$B$45,"*"&amp;A69&amp;"*")</f>
        <v>0</v>
      </c>
      <c r="F69">
        <f>COUNTIFS(In_vitro!$C$2:$C$45,"*"&amp;F$1&amp;";*",In_vitro!$B$2:$B$45,"*"&amp;$A69&amp;"*")</f>
        <v>0</v>
      </c>
      <c r="G69">
        <f>COUNTIFS(In_vitro!$C$2:$C$45,"*"&amp;G$1&amp;";*",In_vitro!$B$2:$B$45,"*"&amp;$A69&amp;"*")</f>
        <v>0</v>
      </c>
      <c r="H69">
        <f>COUNTIFS(In_vitro!$C$2:$C$45,"*"&amp;H$1&amp;";*",In_vitro!$B$2:$B$45,"*"&amp;$A69&amp;"*")</f>
        <v>0</v>
      </c>
      <c r="I69">
        <f>COUNTIFS(In_vitro!$C$2:$C$45,"*"&amp;I$1&amp;";*",In_vitro!$B$2:$B$45,"*"&amp;$A69&amp;"*")</f>
        <v>0</v>
      </c>
      <c r="J69">
        <f>COUNTIFS(In_vitro!$C$2:$C$45,"*"&amp;J$1&amp;";*",In_vitro!$B$2:$B$45,"*"&amp;$A69&amp;"*")</f>
        <v>0</v>
      </c>
      <c r="K69">
        <f>COUNTIFS(In_vitro!$C$2:$C$45,"*"&amp;K$1&amp;";*",In_vitro!$B$2:$B$45,"*"&amp;$A69&amp;"*")</f>
        <v>0</v>
      </c>
      <c r="L69">
        <f>COUNTIFS(In_vitro!$C$2:$C$45,"*"&amp;L$1&amp;";*",In_vitro!$B$2:$B$45,"*"&amp;$A69&amp;"*")</f>
        <v>0</v>
      </c>
      <c r="M69">
        <f>COUNTIFS(In_vitro!$C$2:$C$45,"*"&amp;M$1&amp;";*",In_vitro!$B$2:$B$45,"*"&amp;$A69&amp;"*")</f>
        <v>0</v>
      </c>
      <c r="N69">
        <f>COUNTIFS(In_vitro!$C$2:$C$45,"*; "&amp;N$1&amp;"*",In_vitro!$B$2:$B$45,"*"&amp;$A69&amp;"*")</f>
        <v>0</v>
      </c>
      <c r="O69">
        <f>COUNTIFS(In_vitro!$C$2:$C$45,"*; "&amp;O$1&amp;"*",In_vitro!$B$2:$B$45,"*"&amp;$A69&amp;"*")</f>
        <v>0</v>
      </c>
      <c r="P69">
        <f>COUNTIFS(In_vitro!$C$2:$C$45,"*"&amp;"; "&amp;N$1&amp;"*",In_vitro!$B$2:$B$45,"*"&amp;$A69&amp;"*",In_vitro!$C$2:$C$45,"*"&amp;"; "&amp;O$1&amp;"*")</f>
        <v>0</v>
      </c>
    </row>
    <row r="70" spans="1:16" x14ac:dyDescent="0.3">
      <c r="A70" s="248" t="s">
        <v>732</v>
      </c>
      <c r="B70" s="163">
        <f>COUNTIF(Data!L:L,"*"&amp;A70&amp;"*")</f>
        <v>1</v>
      </c>
      <c r="C70" s="164">
        <f>COUNTIF(Overview!L:L,"*"&amp;A70&amp;"*")</f>
        <v>1</v>
      </c>
      <c r="D70" s="164">
        <f>COUNTIF('Ligand-Target'!D:D,A70)</f>
        <v>1</v>
      </c>
      <c r="E70" s="165">
        <f>COUNTIF(In_vitro!$B$2:$B$45,"*"&amp;A70&amp;"*")</f>
        <v>0</v>
      </c>
      <c r="F70">
        <f>COUNTIFS(In_vitro!$C$2:$C$45,"*"&amp;F$1&amp;";*",In_vitro!$B$2:$B$45,"*"&amp;$A70&amp;"*")</f>
        <v>0</v>
      </c>
      <c r="G70">
        <f>COUNTIFS(In_vitro!$C$2:$C$45,"*"&amp;G$1&amp;";*",In_vitro!$B$2:$B$45,"*"&amp;$A70&amp;"*")</f>
        <v>0</v>
      </c>
      <c r="H70">
        <f>COUNTIFS(In_vitro!$C$2:$C$45,"*"&amp;H$1&amp;";*",In_vitro!$B$2:$B$45,"*"&amp;$A70&amp;"*")</f>
        <v>0</v>
      </c>
      <c r="I70">
        <f>COUNTIFS(In_vitro!$C$2:$C$45,"*"&amp;I$1&amp;";*",In_vitro!$B$2:$B$45,"*"&amp;$A70&amp;"*")</f>
        <v>0</v>
      </c>
      <c r="J70">
        <f>COUNTIFS(In_vitro!$C$2:$C$45,"*"&amp;J$1&amp;";*",In_vitro!$B$2:$B$45,"*"&amp;$A70&amp;"*")</f>
        <v>0</v>
      </c>
      <c r="K70">
        <f>COUNTIFS(In_vitro!$C$2:$C$45,"*"&amp;K$1&amp;";*",In_vitro!$B$2:$B$45,"*"&amp;$A70&amp;"*")</f>
        <v>0</v>
      </c>
      <c r="L70">
        <f>COUNTIFS(In_vitro!$C$2:$C$45,"*"&amp;L$1&amp;";*",In_vitro!$B$2:$B$45,"*"&amp;$A70&amp;"*")</f>
        <v>0</v>
      </c>
      <c r="M70">
        <f>COUNTIFS(In_vitro!$C$2:$C$45,"*"&amp;M$1&amp;";*",In_vitro!$B$2:$B$45,"*"&amp;$A70&amp;"*")</f>
        <v>0</v>
      </c>
      <c r="N70">
        <f>COUNTIFS(In_vitro!$C$2:$C$45,"*; "&amp;N$1&amp;"*",In_vitro!$B$2:$B$45,"*"&amp;$A70&amp;"*")</f>
        <v>0</v>
      </c>
      <c r="O70">
        <f>COUNTIFS(In_vitro!$C$2:$C$45,"*; "&amp;O$1&amp;"*",In_vitro!$B$2:$B$45,"*"&amp;$A70&amp;"*")</f>
        <v>0</v>
      </c>
      <c r="P70">
        <f>COUNTIFS(In_vitro!$C$2:$C$45,"*"&amp;"; "&amp;N$1&amp;"*",In_vitro!$B$2:$B$45,"*"&amp;$A70&amp;"*",In_vitro!$C$2:$C$45,"*"&amp;"; "&amp;O$1&amp;"*")</f>
        <v>0</v>
      </c>
    </row>
    <row r="71" spans="1:16" x14ac:dyDescent="0.3">
      <c r="A71" s="166" t="s">
        <v>736</v>
      </c>
      <c r="B71" s="163">
        <f>COUNTIF(Data!L:L,"*"&amp;A71&amp;"*")</f>
        <v>1</v>
      </c>
      <c r="C71" s="164">
        <f>COUNTIF(Overview!L:L,"*"&amp;A71&amp;"*")</f>
        <v>1</v>
      </c>
      <c r="D71" s="164">
        <f>COUNTIF('Ligand-Target'!D:D,"*"&amp;A71&amp;"*")</f>
        <v>1</v>
      </c>
      <c r="E71" s="165">
        <f>COUNTIF(In_vitro!$B$2:$B$45,"*"&amp;A71&amp;"*")</f>
        <v>0</v>
      </c>
      <c r="F71">
        <f>COUNTIFS(In_vitro!$C$2:$C$45,"*"&amp;F$1&amp;";*",In_vitro!$B$2:$B$45,"*"&amp;$A71&amp;"*")</f>
        <v>0</v>
      </c>
      <c r="G71">
        <f>COUNTIFS(In_vitro!$C$2:$C$45,"*"&amp;G$1&amp;";*",In_vitro!$B$2:$B$45,"*"&amp;$A71&amp;"*")</f>
        <v>0</v>
      </c>
      <c r="H71">
        <f>COUNTIFS(In_vitro!$C$2:$C$45,"*"&amp;H$1&amp;";*",In_vitro!$B$2:$B$45,"*"&amp;$A71&amp;"*")</f>
        <v>0</v>
      </c>
      <c r="I71">
        <f>COUNTIFS(In_vitro!$C$2:$C$45,"*"&amp;I$1&amp;";*",In_vitro!$B$2:$B$45,"*"&amp;$A71&amp;"*")</f>
        <v>0</v>
      </c>
      <c r="J71">
        <f>COUNTIFS(In_vitro!$C$2:$C$45,"*"&amp;J$1&amp;";*",In_vitro!$B$2:$B$45,"*"&amp;$A71&amp;"*")</f>
        <v>0</v>
      </c>
      <c r="K71">
        <f>COUNTIFS(In_vitro!$C$2:$C$45,"*"&amp;K$1&amp;";*",In_vitro!$B$2:$B$45,"*"&amp;$A71&amp;"*")</f>
        <v>0</v>
      </c>
      <c r="L71">
        <f>COUNTIFS(In_vitro!$C$2:$C$45,"*"&amp;L$1&amp;";*",In_vitro!$B$2:$B$45,"*"&amp;$A71&amp;"*")</f>
        <v>0</v>
      </c>
      <c r="M71">
        <f>COUNTIFS(In_vitro!$C$2:$C$45,"*"&amp;M$1&amp;";*",In_vitro!$B$2:$B$45,"*"&amp;$A71&amp;"*")</f>
        <v>0</v>
      </c>
      <c r="N71">
        <f>COUNTIFS(In_vitro!$C$2:$C$45,"*; "&amp;N$1&amp;"*",In_vitro!$B$2:$B$45,"*"&amp;$A71&amp;"*")</f>
        <v>0</v>
      </c>
      <c r="O71">
        <f>COUNTIFS(In_vitro!$C$2:$C$45,"*; "&amp;O$1&amp;"*",In_vitro!$B$2:$B$45,"*"&amp;$A71&amp;"*")</f>
        <v>0</v>
      </c>
      <c r="P71">
        <f>COUNTIFS(In_vitro!$C$2:$C$45,"*"&amp;"; "&amp;N$1&amp;"*",In_vitro!$B$2:$B$45,"*"&amp;$A71&amp;"*",In_vitro!$C$2:$C$45,"*"&amp;"; "&amp;O$1&amp;"*")</f>
        <v>0</v>
      </c>
    </row>
    <row r="72" spans="1:16" x14ac:dyDescent="0.3">
      <c r="A72" s="166" t="s">
        <v>740</v>
      </c>
      <c r="B72" s="163">
        <f>COUNTIF(Data!L:L,"*"&amp;A72&amp;"*")</f>
        <v>1</v>
      </c>
      <c r="C72" s="164">
        <f>COUNTIF(Overview!L:L,"*"&amp;A72&amp;"*")</f>
        <v>1</v>
      </c>
      <c r="D72" s="164">
        <f>COUNTIF('Ligand-Target'!D:D,"*"&amp;A72&amp;"*")</f>
        <v>1</v>
      </c>
      <c r="E72" s="165">
        <f>COUNTIF(In_vitro!$B$2:$B$45,"*"&amp;A72&amp;"*")</f>
        <v>0</v>
      </c>
      <c r="F72">
        <f>COUNTIFS(In_vitro!$C$2:$C$45,"*"&amp;F$1&amp;";*",In_vitro!$B$2:$B$45,"*"&amp;$A72&amp;"*")</f>
        <v>0</v>
      </c>
      <c r="G72">
        <f>COUNTIFS(In_vitro!$C$2:$C$45,"*"&amp;G$1&amp;";*",In_vitro!$B$2:$B$45,"*"&amp;$A72&amp;"*")</f>
        <v>0</v>
      </c>
      <c r="H72">
        <f>COUNTIFS(In_vitro!$C$2:$C$45,"*"&amp;H$1&amp;";*",In_vitro!$B$2:$B$45,"*"&amp;$A72&amp;"*")</f>
        <v>0</v>
      </c>
      <c r="I72">
        <f>COUNTIFS(In_vitro!$C$2:$C$45,"*"&amp;I$1&amp;";*",In_vitro!$B$2:$B$45,"*"&amp;$A72&amp;"*")</f>
        <v>0</v>
      </c>
      <c r="J72">
        <f>COUNTIFS(In_vitro!$C$2:$C$45,"*"&amp;J$1&amp;";*",In_vitro!$B$2:$B$45,"*"&amp;$A72&amp;"*")</f>
        <v>0</v>
      </c>
      <c r="K72">
        <f>COUNTIFS(In_vitro!$C$2:$C$45,"*"&amp;K$1&amp;";*",In_vitro!$B$2:$B$45,"*"&amp;$A72&amp;"*")</f>
        <v>0</v>
      </c>
      <c r="L72">
        <f>COUNTIFS(In_vitro!$C$2:$C$45,"*"&amp;L$1&amp;";*",In_vitro!$B$2:$B$45,"*"&amp;$A72&amp;"*")</f>
        <v>0</v>
      </c>
      <c r="M72">
        <f>COUNTIFS(In_vitro!$C$2:$C$45,"*"&amp;M$1&amp;";*",In_vitro!$B$2:$B$45,"*"&amp;$A72&amp;"*")</f>
        <v>0</v>
      </c>
      <c r="N72">
        <f>COUNTIFS(In_vitro!$C$2:$C$45,"*; "&amp;N$1&amp;"*",In_vitro!$B$2:$B$45,"*"&amp;$A72&amp;"*")</f>
        <v>0</v>
      </c>
      <c r="O72">
        <f>COUNTIFS(In_vitro!$C$2:$C$45,"*; "&amp;O$1&amp;"*",In_vitro!$B$2:$B$45,"*"&amp;$A72&amp;"*")</f>
        <v>0</v>
      </c>
      <c r="P72">
        <f>COUNTIFS(In_vitro!$C$2:$C$45,"*"&amp;"; "&amp;N$1&amp;"*",In_vitro!$B$2:$B$45,"*"&amp;$A72&amp;"*",In_vitro!$C$2:$C$45,"*"&amp;"; "&amp;O$1&amp;"*")</f>
        <v>0</v>
      </c>
    </row>
    <row r="73" spans="1:16" x14ac:dyDescent="0.3">
      <c r="A73" s="166" t="s">
        <v>776</v>
      </c>
      <c r="B73" s="163">
        <f>COUNTIF(Data!L:L,"*"&amp;A73&amp;"*")</f>
        <v>1</v>
      </c>
      <c r="C73" s="164">
        <f>COUNTIF(Overview!L:L,"*"&amp;A73&amp;"*")</f>
        <v>1</v>
      </c>
      <c r="D73" s="164">
        <f>COUNTIF('Ligand-Target'!D:D,"*"&amp;A73&amp;"*")</f>
        <v>1</v>
      </c>
      <c r="E73" s="165">
        <f>COUNTIF(In_vitro!$B$2:$B$45,"*"&amp;A73&amp;"*")</f>
        <v>0</v>
      </c>
      <c r="F73">
        <f>COUNTIFS(In_vitro!$C$2:$C$45,"*"&amp;F$1&amp;";*",In_vitro!$B$2:$B$45,"*"&amp;$A73&amp;"*")</f>
        <v>0</v>
      </c>
      <c r="G73">
        <f>COUNTIFS(In_vitro!$C$2:$C$45,"*"&amp;G$1&amp;";*",In_vitro!$B$2:$B$45,"*"&amp;$A73&amp;"*")</f>
        <v>0</v>
      </c>
      <c r="H73">
        <f>COUNTIFS(In_vitro!$C$2:$C$45,"*"&amp;H$1&amp;";*",In_vitro!$B$2:$B$45,"*"&amp;$A73&amp;"*")</f>
        <v>0</v>
      </c>
      <c r="I73">
        <f>COUNTIFS(In_vitro!$C$2:$C$45,"*"&amp;I$1&amp;";*",In_vitro!$B$2:$B$45,"*"&amp;$A73&amp;"*")</f>
        <v>0</v>
      </c>
      <c r="J73">
        <f>COUNTIFS(In_vitro!$C$2:$C$45,"*"&amp;J$1&amp;";*",In_vitro!$B$2:$B$45,"*"&amp;$A73&amp;"*")</f>
        <v>0</v>
      </c>
      <c r="K73">
        <f>COUNTIFS(In_vitro!$C$2:$C$45,"*"&amp;K$1&amp;";*",In_vitro!$B$2:$B$45,"*"&amp;$A73&amp;"*")</f>
        <v>0</v>
      </c>
      <c r="L73">
        <f>COUNTIFS(In_vitro!$C$2:$C$45,"*"&amp;L$1&amp;";*",In_vitro!$B$2:$B$45,"*"&amp;$A73&amp;"*")</f>
        <v>0</v>
      </c>
      <c r="M73">
        <f>COUNTIFS(In_vitro!$C$2:$C$45,"*"&amp;M$1&amp;";*",In_vitro!$B$2:$B$45,"*"&amp;$A73&amp;"*")</f>
        <v>0</v>
      </c>
      <c r="N73">
        <f>COUNTIFS(In_vitro!$C$2:$C$45,"*; "&amp;N$1&amp;"*",In_vitro!$B$2:$B$45,"*"&amp;$A73&amp;"*")</f>
        <v>0</v>
      </c>
      <c r="O73">
        <f>COUNTIFS(In_vitro!$C$2:$C$45,"*; "&amp;O$1&amp;"*",In_vitro!$B$2:$B$45,"*"&amp;$A73&amp;"*")</f>
        <v>0</v>
      </c>
      <c r="P73">
        <f>COUNTIFS(In_vitro!$C$2:$C$45,"*"&amp;"; "&amp;N$1&amp;"*",In_vitro!$B$2:$B$45,"*"&amp;$A73&amp;"*",In_vitro!$C$2:$C$45,"*"&amp;"; "&amp;O$1&amp;"*")</f>
        <v>0</v>
      </c>
    </row>
    <row r="74" spans="1:16" x14ac:dyDescent="0.3">
      <c r="A74" s="166" t="s">
        <v>804</v>
      </c>
      <c r="B74" s="163">
        <f>COUNTIF(Data!L:L,"*"&amp;A74&amp;"*")</f>
        <v>1</v>
      </c>
      <c r="C74" s="164">
        <f>COUNTIF(Overview!L:L,"*"&amp;A74&amp;"*")</f>
        <v>1</v>
      </c>
      <c r="D74" s="164">
        <f>COUNTIF('Ligand-Target'!D:D,"*"&amp;A74&amp;"*")</f>
        <v>1</v>
      </c>
      <c r="E74" s="165">
        <f>COUNTIF(In_vitro!$B$2:$B$45,"*"&amp;A74&amp;"*")</f>
        <v>0</v>
      </c>
      <c r="F74">
        <f>COUNTIFS(In_vitro!$C$2:$C$45,"*"&amp;F$1&amp;";*",In_vitro!$B$2:$B$45,"*"&amp;$A74&amp;"*")</f>
        <v>0</v>
      </c>
      <c r="G74">
        <f>COUNTIFS(In_vitro!$C$2:$C$45,"*"&amp;G$1&amp;";*",In_vitro!$B$2:$B$45,"*"&amp;$A74&amp;"*")</f>
        <v>0</v>
      </c>
      <c r="H74">
        <f>COUNTIFS(In_vitro!$C$2:$C$45,"*"&amp;H$1&amp;";*",In_vitro!$B$2:$B$45,"*"&amp;$A74&amp;"*")</f>
        <v>0</v>
      </c>
      <c r="I74">
        <f>COUNTIFS(In_vitro!$C$2:$C$45,"*"&amp;I$1&amp;";*",In_vitro!$B$2:$B$45,"*"&amp;$A74&amp;"*")</f>
        <v>0</v>
      </c>
      <c r="J74">
        <f>COUNTIFS(In_vitro!$C$2:$C$45,"*"&amp;J$1&amp;";*",In_vitro!$B$2:$B$45,"*"&amp;$A74&amp;"*")</f>
        <v>0</v>
      </c>
      <c r="K74">
        <f>COUNTIFS(In_vitro!$C$2:$C$45,"*"&amp;K$1&amp;";*",In_vitro!$B$2:$B$45,"*"&amp;$A74&amp;"*")</f>
        <v>0</v>
      </c>
      <c r="L74">
        <f>COUNTIFS(In_vitro!$C$2:$C$45,"*"&amp;L$1&amp;";*",In_vitro!$B$2:$B$45,"*"&amp;$A74&amp;"*")</f>
        <v>0</v>
      </c>
      <c r="M74">
        <f>COUNTIFS(In_vitro!$C$2:$C$45,"*"&amp;M$1&amp;";*",In_vitro!$B$2:$B$45,"*"&amp;$A74&amp;"*")</f>
        <v>0</v>
      </c>
      <c r="N74">
        <f>COUNTIFS(In_vitro!$C$2:$C$45,"*; "&amp;N$1&amp;"*",In_vitro!$B$2:$B$45,"*"&amp;$A74&amp;"*")</f>
        <v>0</v>
      </c>
      <c r="O74">
        <f>COUNTIFS(In_vitro!$C$2:$C$45,"*; "&amp;O$1&amp;"*",In_vitro!$B$2:$B$45,"*"&amp;$A74&amp;"*")</f>
        <v>0</v>
      </c>
      <c r="P74">
        <f>COUNTIFS(In_vitro!$C$2:$C$45,"*"&amp;"; "&amp;N$1&amp;"*",In_vitro!$B$2:$B$45,"*"&amp;$A74&amp;"*",In_vitro!$C$2:$C$45,"*"&amp;"; "&amp;O$1&amp;"*")</f>
        <v>0</v>
      </c>
    </row>
    <row r="75" spans="1:16" x14ac:dyDescent="0.3">
      <c r="A75" s="166" t="s">
        <v>763</v>
      </c>
      <c r="B75" s="163">
        <f>COUNTIF(Data!L:L,"*"&amp;A75&amp;"*")</f>
        <v>1</v>
      </c>
      <c r="C75" s="164">
        <f>COUNTIF(Overview!L:L,"*"&amp;A75&amp;"*")</f>
        <v>1</v>
      </c>
      <c r="D75" s="164">
        <f>COUNTIF('Ligand-Target'!D:D,"*"&amp;A75&amp;"*")</f>
        <v>1</v>
      </c>
      <c r="E75" s="165">
        <f>COUNTIF(In_vitro!$B$2:$B$45,"*"&amp;A75&amp;"*")</f>
        <v>0</v>
      </c>
      <c r="F75">
        <f>COUNTIFS(In_vitro!$C$2:$C$45,"*"&amp;F$1&amp;";*",In_vitro!$B$2:$B$45,"*"&amp;$A75&amp;"*")</f>
        <v>0</v>
      </c>
      <c r="G75">
        <f>COUNTIFS(In_vitro!$C$2:$C$45,"*"&amp;G$1&amp;";*",In_vitro!$B$2:$B$45,"*"&amp;$A75&amp;"*")</f>
        <v>0</v>
      </c>
      <c r="H75">
        <f>COUNTIFS(In_vitro!$C$2:$C$45,"*"&amp;H$1&amp;";*",In_vitro!$B$2:$B$45,"*"&amp;$A75&amp;"*")</f>
        <v>0</v>
      </c>
      <c r="I75">
        <f>COUNTIFS(In_vitro!$C$2:$C$45,"*"&amp;I$1&amp;";*",In_vitro!$B$2:$B$45,"*"&amp;$A75&amp;"*")</f>
        <v>0</v>
      </c>
      <c r="J75">
        <f>COUNTIFS(In_vitro!$C$2:$C$45,"*"&amp;J$1&amp;";*",In_vitro!$B$2:$B$45,"*"&amp;$A75&amp;"*")</f>
        <v>0</v>
      </c>
      <c r="K75">
        <f>COUNTIFS(In_vitro!$C$2:$C$45,"*"&amp;K$1&amp;";*",In_vitro!$B$2:$B$45,"*"&amp;$A75&amp;"*")</f>
        <v>0</v>
      </c>
      <c r="L75">
        <f>COUNTIFS(In_vitro!$C$2:$C$45,"*"&amp;L$1&amp;";*",In_vitro!$B$2:$B$45,"*"&amp;$A75&amp;"*")</f>
        <v>0</v>
      </c>
      <c r="M75">
        <f>COUNTIFS(In_vitro!$C$2:$C$45,"*"&amp;M$1&amp;";*",In_vitro!$B$2:$B$45,"*"&amp;$A75&amp;"*")</f>
        <v>0</v>
      </c>
      <c r="N75">
        <f>COUNTIFS(In_vitro!$C$2:$C$45,"*; "&amp;N$1&amp;"*",In_vitro!$B$2:$B$45,"*"&amp;$A75&amp;"*")</f>
        <v>0</v>
      </c>
      <c r="O75">
        <f>COUNTIFS(In_vitro!$C$2:$C$45,"*; "&amp;O$1&amp;"*",In_vitro!$B$2:$B$45,"*"&amp;$A75&amp;"*")</f>
        <v>0</v>
      </c>
      <c r="P75">
        <f>COUNTIFS(In_vitro!$C$2:$C$45,"*"&amp;"; "&amp;N$1&amp;"*",In_vitro!$B$2:$B$45,"*"&amp;$A75&amp;"*",In_vitro!$C$2:$C$45,"*"&amp;"; "&amp;O$1&amp;"*")</f>
        <v>0</v>
      </c>
    </row>
    <row r="76" spans="1:16" x14ac:dyDescent="0.3">
      <c r="A76" s="166" t="s">
        <v>443</v>
      </c>
      <c r="B76" s="163">
        <f>COUNTIF(Data!L:L,"*"&amp;A76&amp;"*")</f>
        <v>1</v>
      </c>
      <c r="C76" s="164">
        <f>COUNTIF(Overview!L:L,"*"&amp;A76&amp;"*")</f>
        <v>1</v>
      </c>
      <c r="D76" s="164">
        <f>COUNTIF('Ligand-Target'!D:D,"*"&amp;A76&amp;"*")</f>
        <v>1</v>
      </c>
      <c r="E76" s="165">
        <f>COUNTIF(In_vitro!$B$2:$B$45,"*"&amp;A76&amp;"*")</f>
        <v>0</v>
      </c>
      <c r="F76">
        <f>COUNTIFS(In_vitro!$C$2:$C$45,"*"&amp;F$1&amp;";*",In_vitro!$B$2:$B$45,"*"&amp;$A76&amp;"*")</f>
        <v>0</v>
      </c>
      <c r="G76">
        <f>COUNTIFS(In_vitro!$C$2:$C$45,"*"&amp;G$1&amp;";*",In_vitro!$B$2:$B$45,"*"&amp;$A76&amp;"*")</f>
        <v>0</v>
      </c>
      <c r="H76">
        <f>COUNTIFS(In_vitro!$C$2:$C$45,"*"&amp;H$1&amp;";*",In_vitro!$B$2:$B$45,"*"&amp;$A76&amp;"*")</f>
        <v>0</v>
      </c>
      <c r="I76">
        <f>COUNTIFS(In_vitro!$C$2:$C$45,"*"&amp;I$1&amp;";*",In_vitro!$B$2:$B$45,"*"&amp;$A76&amp;"*")</f>
        <v>0</v>
      </c>
      <c r="J76">
        <f>COUNTIFS(In_vitro!$C$2:$C$45,"*"&amp;J$1&amp;";*",In_vitro!$B$2:$B$45,"*"&amp;$A76&amp;"*")</f>
        <v>0</v>
      </c>
      <c r="K76">
        <f>COUNTIFS(In_vitro!$C$2:$C$45,"*"&amp;K$1&amp;";*",In_vitro!$B$2:$B$45,"*"&amp;$A76&amp;"*")</f>
        <v>0</v>
      </c>
      <c r="L76">
        <f>COUNTIFS(In_vitro!$C$2:$C$45,"*"&amp;L$1&amp;";*",In_vitro!$B$2:$B$45,"*"&amp;$A76&amp;"*")</f>
        <v>0</v>
      </c>
      <c r="M76">
        <f>COUNTIFS(In_vitro!$C$2:$C$45,"*"&amp;M$1&amp;";*",In_vitro!$B$2:$B$45,"*"&amp;$A76&amp;"*")</f>
        <v>0</v>
      </c>
      <c r="N76">
        <f>COUNTIFS(In_vitro!$C$2:$C$45,"*; "&amp;N$1&amp;"*",In_vitro!$B$2:$B$45,"*"&amp;$A76&amp;"*")</f>
        <v>0</v>
      </c>
      <c r="O76">
        <f>COUNTIFS(In_vitro!$C$2:$C$45,"*; "&amp;O$1&amp;"*",In_vitro!$B$2:$B$45,"*"&amp;$A76&amp;"*")</f>
        <v>0</v>
      </c>
      <c r="P76">
        <f>COUNTIFS(In_vitro!$C$2:$C$45,"*"&amp;"; "&amp;N$1&amp;"*",In_vitro!$B$2:$B$45,"*"&amp;$A76&amp;"*",In_vitro!$C$2:$C$45,"*"&amp;"; "&amp;O$1&amp;"*")</f>
        <v>0</v>
      </c>
    </row>
    <row r="77" spans="1:16" x14ac:dyDescent="0.3">
      <c r="A77" s="166" t="s">
        <v>765</v>
      </c>
      <c r="B77" s="163">
        <f>COUNTIF(Data!L:L,"*"&amp;A77&amp;"*")</f>
        <v>1</v>
      </c>
      <c r="C77" s="164">
        <f>COUNTIF(Overview!L:L,"*"&amp;A77&amp;"*")</f>
        <v>1</v>
      </c>
      <c r="D77" s="164">
        <f>COUNTIF('Ligand-Target'!D:D,"*"&amp;A77&amp;"*")</f>
        <v>1</v>
      </c>
      <c r="E77" s="165">
        <f>COUNTIF(In_vitro!$B$2:$B$45,"*"&amp;A77&amp;"*")</f>
        <v>0</v>
      </c>
      <c r="F77">
        <f>COUNTIFS(In_vitro!$C$2:$C$45,"*"&amp;F$1&amp;";*",In_vitro!$B$2:$B$45,"*"&amp;$A77&amp;"*")</f>
        <v>0</v>
      </c>
      <c r="G77">
        <f>COUNTIFS(In_vitro!$C$2:$C$45,"*"&amp;G$1&amp;";*",In_vitro!$B$2:$B$45,"*"&amp;$A77&amp;"*")</f>
        <v>0</v>
      </c>
      <c r="H77">
        <f>COUNTIFS(In_vitro!$C$2:$C$45,"*"&amp;H$1&amp;";*",In_vitro!$B$2:$B$45,"*"&amp;$A77&amp;"*")</f>
        <v>0</v>
      </c>
      <c r="I77">
        <f>COUNTIFS(In_vitro!$C$2:$C$45,"*"&amp;I$1&amp;";*",In_vitro!$B$2:$B$45,"*"&amp;$A77&amp;"*")</f>
        <v>0</v>
      </c>
      <c r="J77">
        <f>COUNTIFS(In_vitro!$C$2:$C$45,"*"&amp;J$1&amp;";*",In_vitro!$B$2:$B$45,"*"&amp;$A77&amp;"*")</f>
        <v>0</v>
      </c>
      <c r="K77">
        <f>COUNTIFS(In_vitro!$C$2:$C$45,"*"&amp;K$1&amp;";*",In_vitro!$B$2:$B$45,"*"&amp;$A77&amp;"*")</f>
        <v>0</v>
      </c>
      <c r="L77">
        <f>COUNTIFS(In_vitro!$C$2:$C$45,"*"&amp;L$1&amp;";*",In_vitro!$B$2:$B$45,"*"&amp;$A77&amp;"*")</f>
        <v>0</v>
      </c>
      <c r="M77">
        <f>COUNTIFS(In_vitro!$C$2:$C$45,"*"&amp;M$1&amp;";*",In_vitro!$B$2:$B$45,"*"&amp;$A77&amp;"*")</f>
        <v>0</v>
      </c>
      <c r="N77">
        <f>COUNTIFS(In_vitro!$C$2:$C$45,"*; "&amp;N$1&amp;"*",In_vitro!$B$2:$B$45,"*"&amp;$A77&amp;"*")</f>
        <v>0</v>
      </c>
      <c r="O77">
        <f>COUNTIFS(In_vitro!$C$2:$C$45,"*; "&amp;O$1&amp;"*",In_vitro!$B$2:$B$45,"*"&amp;$A77&amp;"*")</f>
        <v>0</v>
      </c>
      <c r="P77">
        <f>COUNTIFS(In_vitro!$C$2:$C$45,"*"&amp;"; "&amp;N$1&amp;"*",In_vitro!$B$2:$B$45,"*"&amp;$A77&amp;"*",In_vitro!$C$2:$C$45,"*"&amp;"; "&amp;O$1&amp;"*")</f>
        <v>0</v>
      </c>
    </row>
    <row r="78" spans="1:16" x14ac:dyDescent="0.3">
      <c r="A78" s="167" t="s">
        <v>751</v>
      </c>
      <c r="B78" s="163">
        <f>COUNTIF(Data!L:L,"*"&amp;A78&amp;"*")</f>
        <v>1</v>
      </c>
      <c r="C78" s="164">
        <f>COUNTIF(Overview!L:L,"*"&amp;A78&amp;"*")</f>
        <v>1</v>
      </c>
      <c r="D78" s="164">
        <f>COUNTIF('Ligand-Target'!D:D,"*"&amp;A78&amp;"*")</f>
        <v>1</v>
      </c>
      <c r="E78" s="165">
        <f>COUNTIF(In_vitro!$B$2:$B$45,"*"&amp;A78&amp;"*")</f>
        <v>0</v>
      </c>
      <c r="F78">
        <f>COUNTIFS(In_vitro!$C$2:$C$45,"*"&amp;F$1&amp;";*",In_vitro!$B$2:$B$45,"*"&amp;$A78&amp;"*")</f>
        <v>0</v>
      </c>
      <c r="G78">
        <f>COUNTIFS(In_vitro!$C$2:$C$45,"*"&amp;G$1&amp;";*",In_vitro!$B$2:$B$45,"*"&amp;$A78&amp;"*")</f>
        <v>0</v>
      </c>
      <c r="H78">
        <f>COUNTIFS(In_vitro!$C$2:$C$45,"*"&amp;H$1&amp;";*",In_vitro!$B$2:$B$45,"*"&amp;$A78&amp;"*")</f>
        <v>0</v>
      </c>
      <c r="I78">
        <f>COUNTIFS(In_vitro!$C$2:$C$45,"*"&amp;I$1&amp;";*",In_vitro!$B$2:$B$45,"*"&amp;$A78&amp;"*")</f>
        <v>0</v>
      </c>
      <c r="J78">
        <f>COUNTIFS(In_vitro!$C$2:$C$45,"*"&amp;J$1&amp;";*",In_vitro!$B$2:$B$45,"*"&amp;$A78&amp;"*")</f>
        <v>0</v>
      </c>
      <c r="K78">
        <f>COUNTIFS(In_vitro!$C$2:$C$45,"*"&amp;K$1&amp;";*",In_vitro!$B$2:$B$45,"*"&amp;$A78&amp;"*")</f>
        <v>0</v>
      </c>
      <c r="L78">
        <f>COUNTIFS(In_vitro!$C$2:$C$45,"*"&amp;L$1&amp;";*",In_vitro!$B$2:$B$45,"*"&amp;$A78&amp;"*")</f>
        <v>0</v>
      </c>
      <c r="M78">
        <f>COUNTIFS(In_vitro!$C$2:$C$45,"*"&amp;M$1&amp;";*",In_vitro!$B$2:$B$45,"*"&amp;$A78&amp;"*")</f>
        <v>0</v>
      </c>
      <c r="N78">
        <f>COUNTIFS(In_vitro!$C$2:$C$45,"*; "&amp;N$1&amp;"*",In_vitro!$B$2:$B$45,"*"&amp;$A78&amp;"*")</f>
        <v>0</v>
      </c>
      <c r="O78">
        <f>COUNTIFS(In_vitro!$C$2:$C$45,"*; "&amp;O$1&amp;"*",In_vitro!$B$2:$B$45,"*"&amp;$A78&amp;"*")</f>
        <v>0</v>
      </c>
      <c r="P78">
        <f>COUNTIFS(In_vitro!$C$2:$C$45,"*"&amp;"; "&amp;N$1&amp;"*",In_vitro!$B$2:$B$45,"*"&amp;$A78&amp;"*",In_vitro!$C$2:$C$45,"*"&amp;"; "&amp;O$1&amp;"*")</f>
        <v>0</v>
      </c>
    </row>
    <row r="79" spans="1:16" x14ac:dyDescent="0.3">
      <c r="A79" s="166" t="s">
        <v>846</v>
      </c>
      <c r="B79" s="163">
        <f>COUNTIF(Data!L:L,"*"&amp;A79&amp;"*")</f>
        <v>1</v>
      </c>
      <c r="C79" s="164">
        <f>COUNTIF(Overview!L:L,"*"&amp;A79&amp;"*")</f>
        <v>1</v>
      </c>
      <c r="D79" s="164">
        <f>COUNTIF('Ligand-Target'!D:D,"*"&amp;A79&amp;"*")</f>
        <v>1</v>
      </c>
      <c r="E79" s="165">
        <f>COUNTIF(In_vitro!$B$2:$B$45,"*"&amp;A79&amp;"*")</f>
        <v>1</v>
      </c>
      <c r="F79">
        <f>COUNTIFS(In_vitro!$C$2:$C$45,"*"&amp;F$1&amp;";*",In_vitro!$B$2:$B$45,"*"&amp;$A79&amp;"*")</f>
        <v>1</v>
      </c>
      <c r="G79">
        <f>COUNTIFS(In_vitro!$C$2:$C$45,"*"&amp;G$1&amp;";*",In_vitro!$B$2:$B$45,"*"&amp;$A79&amp;"*")</f>
        <v>0</v>
      </c>
      <c r="H79">
        <f>COUNTIFS(In_vitro!$C$2:$C$45,"*"&amp;H$1&amp;";*",In_vitro!$B$2:$B$45,"*"&amp;$A79&amp;"*")</f>
        <v>0</v>
      </c>
      <c r="I79">
        <f>COUNTIFS(In_vitro!$C$2:$C$45,"*"&amp;I$1&amp;";*",In_vitro!$B$2:$B$45,"*"&amp;$A79&amp;"*")</f>
        <v>0</v>
      </c>
      <c r="J79">
        <f>COUNTIFS(In_vitro!$C$2:$C$45,"*"&amp;J$1&amp;";*",In_vitro!$B$2:$B$45,"*"&amp;$A79&amp;"*")</f>
        <v>0</v>
      </c>
      <c r="K79">
        <f>COUNTIFS(In_vitro!$C$2:$C$45,"*"&amp;K$1&amp;";*",In_vitro!$B$2:$B$45,"*"&amp;$A79&amp;"*")</f>
        <v>0</v>
      </c>
      <c r="L79">
        <f>COUNTIFS(In_vitro!$C$2:$C$45,"*"&amp;L$1&amp;";*",In_vitro!$B$2:$B$45,"*"&amp;$A79&amp;"*")</f>
        <v>0</v>
      </c>
      <c r="M79">
        <f>COUNTIFS(In_vitro!$C$2:$C$45,"*"&amp;M$1&amp;";*",In_vitro!$B$2:$B$45,"*"&amp;$A79&amp;"*")</f>
        <v>0</v>
      </c>
      <c r="N79">
        <f>COUNTIFS(In_vitro!$C$2:$C$45,"*; "&amp;N$1&amp;"*",In_vitro!$B$2:$B$45,"*"&amp;$A79&amp;"*")</f>
        <v>1</v>
      </c>
      <c r="O79">
        <f>COUNTIFS(In_vitro!$C$2:$C$45,"*; "&amp;O$1&amp;"*",In_vitro!$B$2:$B$45,"*"&amp;$A79&amp;"*")</f>
        <v>0</v>
      </c>
      <c r="P79">
        <f>COUNTIFS(In_vitro!$C$2:$C$45,"*"&amp;"; "&amp;N$1&amp;"*",In_vitro!$B$2:$B$45,"*"&amp;$A79&amp;"*",In_vitro!$C$2:$C$45,"*"&amp;"; "&amp;O$1&amp;"*")</f>
        <v>0</v>
      </c>
    </row>
    <row r="80" spans="1:16" x14ac:dyDescent="0.3">
      <c r="A80" s="166" t="s">
        <v>766</v>
      </c>
      <c r="B80" s="163">
        <f>COUNTIF(Data!L:L,"*"&amp;A80&amp;"*")</f>
        <v>1</v>
      </c>
      <c r="C80" s="164">
        <f>COUNTIF(Overview!L:L,"*"&amp;A80&amp;"*")</f>
        <v>1</v>
      </c>
      <c r="D80" s="164">
        <f>COUNTIF('Ligand-Target'!D:D,"*"&amp;A80&amp;"*")</f>
        <v>1</v>
      </c>
      <c r="E80" s="165">
        <f>COUNTIF(In_vitro!$B$2:$B$45,"*"&amp;A80&amp;"*")</f>
        <v>0</v>
      </c>
      <c r="F80">
        <f>COUNTIFS(In_vitro!$C$2:$C$45,"*"&amp;F$1&amp;";*",In_vitro!$B$2:$B$45,"*"&amp;$A80&amp;"*")</f>
        <v>0</v>
      </c>
      <c r="G80">
        <f>COUNTIFS(In_vitro!$C$2:$C$45,"*"&amp;G$1&amp;";*",In_vitro!$B$2:$B$45,"*"&amp;$A80&amp;"*")</f>
        <v>0</v>
      </c>
      <c r="H80">
        <f>COUNTIFS(In_vitro!$C$2:$C$45,"*"&amp;H$1&amp;";*",In_vitro!$B$2:$B$45,"*"&amp;$A80&amp;"*")</f>
        <v>0</v>
      </c>
      <c r="I80">
        <f>COUNTIFS(In_vitro!$C$2:$C$45,"*"&amp;I$1&amp;";*",In_vitro!$B$2:$B$45,"*"&amp;$A80&amp;"*")</f>
        <v>0</v>
      </c>
      <c r="J80">
        <f>COUNTIFS(In_vitro!$C$2:$C$45,"*"&amp;J$1&amp;";*",In_vitro!$B$2:$B$45,"*"&amp;$A80&amp;"*")</f>
        <v>0</v>
      </c>
      <c r="K80">
        <f>COUNTIFS(In_vitro!$C$2:$C$45,"*"&amp;K$1&amp;";*",In_vitro!$B$2:$B$45,"*"&amp;$A80&amp;"*")</f>
        <v>0</v>
      </c>
      <c r="L80">
        <f>COUNTIFS(In_vitro!$C$2:$C$45,"*"&amp;L$1&amp;";*",In_vitro!$B$2:$B$45,"*"&amp;$A80&amp;"*")</f>
        <v>0</v>
      </c>
      <c r="M80">
        <f>COUNTIFS(In_vitro!$C$2:$C$45,"*"&amp;M$1&amp;";*",In_vitro!$B$2:$B$45,"*"&amp;$A80&amp;"*")</f>
        <v>0</v>
      </c>
      <c r="N80">
        <f>COUNTIFS(In_vitro!$C$2:$C$45,"*; "&amp;N$1&amp;"*",In_vitro!$B$2:$B$45,"*"&amp;$A80&amp;"*")</f>
        <v>0</v>
      </c>
      <c r="O80">
        <f>COUNTIFS(In_vitro!$C$2:$C$45,"*; "&amp;O$1&amp;"*",In_vitro!$B$2:$B$45,"*"&amp;$A80&amp;"*")</f>
        <v>0</v>
      </c>
      <c r="P80">
        <f>COUNTIFS(In_vitro!$C$2:$C$45,"*"&amp;"; "&amp;N$1&amp;"*",In_vitro!$B$2:$B$45,"*"&amp;$A80&amp;"*",In_vitro!$C$2:$C$45,"*"&amp;"; "&amp;O$1&amp;"*")</f>
        <v>0</v>
      </c>
    </row>
    <row r="81" spans="1:16" x14ac:dyDescent="0.3">
      <c r="A81" s="166" t="s">
        <v>719</v>
      </c>
      <c r="B81" s="163">
        <f>COUNTIF(Data!L:L,"*"&amp;A81&amp;"*")</f>
        <v>1</v>
      </c>
      <c r="C81" s="164">
        <f>COUNTIF(Overview!L:L,"*"&amp;A81&amp;"*")</f>
        <v>1</v>
      </c>
      <c r="D81" s="164">
        <f>COUNTIF('Ligand-Target'!D:D,"*"&amp;A81&amp;"*")</f>
        <v>1</v>
      </c>
      <c r="E81" s="165">
        <f>COUNTIF(In_vitro!$B$2:$B$45,"*"&amp;A81&amp;"*")</f>
        <v>0</v>
      </c>
      <c r="F81">
        <f>COUNTIFS(In_vitro!$C$2:$C$45,"*"&amp;F$1&amp;";*",In_vitro!$B$2:$B$45,"*"&amp;$A81&amp;"*")</f>
        <v>0</v>
      </c>
      <c r="G81">
        <f>COUNTIFS(In_vitro!$C$2:$C$45,"*"&amp;G$1&amp;";*",In_vitro!$B$2:$B$45,"*"&amp;$A81&amp;"*")</f>
        <v>0</v>
      </c>
      <c r="H81">
        <f>COUNTIFS(In_vitro!$C$2:$C$45,"*"&amp;H$1&amp;";*",In_vitro!$B$2:$B$45,"*"&amp;$A81&amp;"*")</f>
        <v>0</v>
      </c>
      <c r="I81">
        <f>COUNTIFS(In_vitro!$C$2:$C$45,"*"&amp;I$1&amp;";*",In_vitro!$B$2:$B$45,"*"&amp;$A81&amp;"*")</f>
        <v>0</v>
      </c>
      <c r="J81">
        <f>COUNTIFS(In_vitro!$C$2:$C$45,"*"&amp;J$1&amp;";*",In_vitro!$B$2:$B$45,"*"&amp;$A81&amp;"*")</f>
        <v>0</v>
      </c>
      <c r="K81">
        <f>COUNTIFS(In_vitro!$C$2:$C$45,"*"&amp;K$1&amp;";*",In_vitro!$B$2:$B$45,"*"&amp;$A81&amp;"*")</f>
        <v>0</v>
      </c>
      <c r="L81">
        <f>COUNTIFS(In_vitro!$C$2:$C$45,"*"&amp;L$1&amp;";*",In_vitro!$B$2:$B$45,"*"&amp;$A81&amp;"*")</f>
        <v>0</v>
      </c>
      <c r="M81">
        <f>COUNTIFS(In_vitro!$C$2:$C$45,"*"&amp;M$1&amp;";*",In_vitro!$B$2:$B$45,"*"&amp;$A81&amp;"*")</f>
        <v>0</v>
      </c>
      <c r="N81">
        <f>COUNTIFS(In_vitro!$C$2:$C$45,"*; "&amp;N$1&amp;"*",In_vitro!$B$2:$B$45,"*"&amp;$A81&amp;"*")</f>
        <v>0</v>
      </c>
      <c r="O81">
        <f>COUNTIFS(In_vitro!$C$2:$C$45,"*; "&amp;O$1&amp;"*",In_vitro!$B$2:$B$45,"*"&amp;$A81&amp;"*")</f>
        <v>0</v>
      </c>
      <c r="P81">
        <f>COUNTIFS(In_vitro!$C$2:$C$45,"*"&amp;"; "&amp;N$1&amp;"*",In_vitro!$B$2:$B$45,"*"&amp;$A81&amp;"*",In_vitro!$C$2:$C$45,"*"&amp;"; "&amp;O$1&amp;"*")</f>
        <v>0</v>
      </c>
    </row>
    <row r="82" spans="1:16" x14ac:dyDescent="0.3">
      <c r="A82" s="166" t="s">
        <v>681</v>
      </c>
      <c r="B82" s="163">
        <f>COUNTIF(Data!L:L,"*"&amp;A82&amp;"*")</f>
        <v>1</v>
      </c>
      <c r="C82" s="164">
        <f>COUNTIF(Overview!L:L,"*"&amp;A82&amp;"*")</f>
        <v>1</v>
      </c>
      <c r="D82" s="164">
        <f>COUNTIF('Ligand-Target'!D:D,"*"&amp;A82&amp;"*")</f>
        <v>1</v>
      </c>
      <c r="E82" s="165">
        <f>COUNTIF(In_vitro!$B$2:$B$45,"*"&amp;A82&amp;"*")</f>
        <v>0</v>
      </c>
      <c r="F82">
        <f>COUNTIFS(In_vitro!$C$2:$C$45,"*"&amp;F$1&amp;";*",In_vitro!$B$2:$B$45,"*"&amp;$A82&amp;"*")</f>
        <v>0</v>
      </c>
      <c r="G82">
        <f>COUNTIFS(In_vitro!$C$2:$C$45,"*"&amp;G$1&amp;";*",In_vitro!$B$2:$B$45,"*"&amp;$A82&amp;"*")</f>
        <v>0</v>
      </c>
      <c r="H82">
        <f>COUNTIFS(In_vitro!$C$2:$C$45,"*"&amp;H$1&amp;";*",In_vitro!$B$2:$B$45,"*"&amp;$A82&amp;"*")</f>
        <v>0</v>
      </c>
      <c r="I82">
        <f>COUNTIFS(In_vitro!$C$2:$C$45,"*"&amp;I$1&amp;";*",In_vitro!$B$2:$B$45,"*"&amp;$A82&amp;"*")</f>
        <v>0</v>
      </c>
      <c r="J82">
        <f>COUNTIFS(In_vitro!$C$2:$C$45,"*"&amp;J$1&amp;";*",In_vitro!$B$2:$B$45,"*"&amp;$A82&amp;"*")</f>
        <v>0</v>
      </c>
      <c r="K82">
        <f>COUNTIFS(In_vitro!$C$2:$C$45,"*"&amp;K$1&amp;";*",In_vitro!$B$2:$B$45,"*"&amp;$A82&amp;"*")</f>
        <v>0</v>
      </c>
      <c r="L82">
        <f>COUNTIFS(In_vitro!$C$2:$C$45,"*"&amp;L$1&amp;";*",In_vitro!$B$2:$B$45,"*"&amp;$A82&amp;"*")</f>
        <v>0</v>
      </c>
      <c r="M82">
        <f>COUNTIFS(In_vitro!$C$2:$C$45,"*"&amp;M$1&amp;";*",In_vitro!$B$2:$B$45,"*"&amp;$A82&amp;"*")</f>
        <v>0</v>
      </c>
      <c r="N82">
        <f>COUNTIFS(In_vitro!$C$2:$C$45,"*; "&amp;N$1&amp;"*",In_vitro!$B$2:$B$45,"*"&amp;$A82&amp;"*")</f>
        <v>0</v>
      </c>
      <c r="O82">
        <f>COUNTIFS(In_vitro!$C$2:$C$45,"*; "&amp;O$1&amp;"*",In_vitro!$B$2:$B$45,"*"&amp;$A82&amp;"*")</f>
        <v>0</v>
      </c>
      <c r="P82">
        <f>COUNTIFS(In_vitro!$C$2:$C$45,"*"&amp;"; "&amp;N$1&amp;"*",In_vitro!$B$2:$B$45,"*"&amp;$A82&amp;"*",In_vitro!$C$2:$C$45,"*"&amp;"; "&amp;O$1&amp;"*")</f>
        <v>0</v>
      </c>
    </row>
    <row r="83" spans="1:16" x14ac:dyDescent="0.3">
      <c r="A83" s="166" t="s">
        <v>619</v>
      </c>
      <c r="B83" s="163">
        <f>COUNTIF(Data!L:L,"*"&amp;A83&amp;"*")</f>
        <v>1</v>
      </c>
      <c r="C83" s="164">
        <f>COUNTIF(Overview!L:L,"*"&amp;A83&amp;"*")</f>
        <v>1</v>
      </c>
      <c r="D83" s="164">
        <f>COUNTIF('Ligand-Target'!D:D,"*"&amp;A83&amp;"*")</f>
        <v>1</v>
      </c>
      <c r="E83" s="165">
        <f>COUNTIF(In_vitro!$B$2:$B$45,"*"&amp;A83&amp;"*")</f>
        <v>0</v>
      </c>
      <c r="F83">
        <f>COUNTIFS(In_vitro!$C$2:$C$45,"*"&amp;F$1&amp;";*",In_vitro!$B$2:$B$45,"*"&amp;$A83&amp;"*")</f>
        <v>0</v>
      </c>
      <c r="G83">
        <f>COUNTIFS(In_vitro!$C$2:$C$45,"*"&amp;G$1&amp;";*",In_vitro!$B$2:$B$45,"*"&amp;$A83&amp;"*")</f>
        <v>0</v>
      </c>
      <c r="H83">
        <f>COUNTIFS(In_vitro!$C$2:$C$45,"*"&amp;H$1&amp;";*",In_vitro!$B$2:$B$45,"*"&amp;$A83&amp;"*")</f>
        <v>0</v>
      </c>
      <c r="I83">
        <f>COUNTIFS(In_vitro!$C$2:$C$45,"*"&amp;I$1&amp;";*",In_vitro!$B$2:$B$45,"*"&amp;$A83&amp;"*")</f>
        <v>0</v>
      </c>
      <c r="J83">
        <f>COUNTIFS(In_vitro!$C$2:$C$45,"*"&amp;J$1&amp;";*",In_vitro!$B$2:$B$45,"*"&amp;$A83&amp;"*")</f>
        <v>0</v>
      </c>
      <c r="K83">
        <f>COUNTIFS(In_vitro!$C$2:$C$45,"*"&amp;K$1&amp;";*",In_vitro!$B$2:$B$45,"*"&amp;$A83&amp;"*")</f>
        <v>0</v>
      </c>
      <c r="L83">
        <f>COUNTIFS(In_vitro!$C$2:$C$45,"*"&amp;L$1&amp;";*",In_vitro!$B$2:$B$45,"*"&amp;$A83&amp;"*")</f>
        <v>0</v>
      </c>
      <c r="M83">
        <f>COUNTIFS(In_vitro!$C$2:$C$45,"*"&amp;M$1&amp;";*",In_vitro!$B$2:$B$45,"*"&amp;$A83&amp;"*")</f>
        <v>0</v>
      </c>
      <c r="N83">
        <f>COUNTIFS(In_vitro!$C$2:$C$45,"*; "&amp;N$1&amp;"*",In_vitro!$B$2:$B$45,"*"&amp;$A83&amp;"*")</f>
        <v>0</v>
      </c>
      <c r="O83">
        <f>COUNTIFS(In_vitro!$C$2:$C$45,"*; "&amp;O$1&amp;"*",In_vitro!$B$2:$B$45,"*"&amp;$A83&amp;"*")</f>
        <v>0</v>
      </c>
      <c r="P83">
        <f>COUNTIFS(In_vitro!$C$2:$C$45,"*"&amp;"; "&amp;N$1&amp;"*",In_vitro!$B$2:$B$45,"*"&amp;$A83&amp;"*",In_vitro!$C$2:$C$45,"*"&amp;"; "&amp;O$1&amp;"*")</f>
        <v>0</v>
      </c>
    </row>
    <row r="84" spans="1:16" x14ac:dyDescent="0.3">
      <c r="A84" s="166" t="s">
        <v>760</v>
      </c>
      <c r="B84" s="163">
        <f>COUNTIF(Data!L:L,"*"&amp;A84&amp;"*")</f>
        <v>1</v>
      </c>
      <c r="C84" s="164">
        <f>COUNTIF(Overview!L:L,"*"&amp;A84&amp;"*")</f>
        <v>1</v>
      </c>
      <c r="D84" s="164">
        <f>COUNTIF('Ligand-Target'!D:D,"*"&amp;A84&amp;"*")</f>
        <v>1</v>
      </c>
      <c r="E84" s="165">
        <f>COUNTIF(In_vitro!$B$2:$B$45,"*"&amp;A84&amp;"*")</f>
        <v>0</v>
      </c>
      <c r="F84">
        <f>COUNTIFS(In_vitro!$C$2:$C$45,"*"&amp;F$1&amp;";*",In_vitro!$B$2:$B$45,"*"&amp;$A84&amp;"*")</f>
        <v>0</v>
      </c>
      <c r="G84">
        <f>COUNTIFS(In_vitro!$C$2:$C$45,"*"&amp;G$1&amp;";*",In_vitro!$B$2:$B$45,"*"&amp;$A84&amp;"*")</f>
        <v>0</v>
      </c>
      <c r="H84">
        <f>COUNTIFS(In_vitro!$C$2:$C$45,"*"&amp;H$1&amp;";*",In_vitro!$B$2:$B$45,"*"&amp;$A84&amp;"*")</f>
        <v>0</v>
      </c>
      <c r="I84">
        <f>COUNTIFS(In_vitro!$C$2:$C$45,"*"&amp;I$1&amp;";*",In_vitro!$B$2:$B$45,"*"&amp;$A84&amp;"*")</f>
        <v>0</v>
      </c>
      <c r="J84">
        <f>COUNTIFS(In_vitro!$C$2:$C$45,"*"&amp;J$1&amp;";*",In_vitro!$B$2:$B$45,"*"&amp;$A84&amp;"*")</f>
        <v>0</v>
      </c>
      <c r="K84">
        <f>COUNTIFS(In_vitro!$C$2:$C$45,"*"&amp;K$1&amp;";*",In_vitro!$B$2:$B$45,"*"&amp;$A84&amp;"*")</f>
        <v>0</v>
      </c>
      <c r="L84">
        <f>COUNTIFS(In_vitro!$C$2:$C$45,"*"&amp;L$1&amp;";*",In_vitro!$B$2:$B$45,"*"&amp;$A84&amp;"*")</f>
        <v>0</v>
      </c>
      <c r="M84">
        <f>COUNTIFS(In_vitro!$C$2:$C$45,"*"&amp;M$1&amp;";*",In_vitro!$B$2:$B$45,"*"&amp;$A84&amp;"*")</f>
        <v>0</v>
      </c>
      <c r="N84">
        <f>COUNTIFS(In_vitro!$C$2:$C$45,"*; "&amp;N$1&amp;"*",In_vitro!$B$2:$B$45,"*"&amp;$A84&amp;"*")</f>
        <v>0</v>
      </c>
      <c r="O84">
        <f>COUNTIFS(In_vitro!$C$2:$C$45,"*; "&amp;O$1&amp;"*",In_vitro!$B$2:$B$45,"*"&amp;$A84&amp;"*")</f>
        <v>0</v>
      </c>
      <c r="P84">
        <f>COUNTIFS(In_vitro!$C$2:$C$45,"*"&amp;"; "&amp;N$1&amp;"*",In_vitro!$B$2:$B$45,"*"&amp;$A84&amp;"*",In_vitro!$C$2:$C$45,"*"&amp;"; "&amp;O$1&amp;"*")</f>
        <v>0</v>
      </c>
    </row>
    <row r="85" spans="1:16" x14ac:dyDescent="0.3">
      <c r="A85" s="166" t="s">
        <v>656</v>
      </c>
      <c r="B85" s="163">
        <f>COUNTIF(Data!L:L,"*"&amp;A85&amp;"*")</f>
        <v>1</v>
      </c>
      <c r="C85" s="164">
        <f>COUNTIF(Overview!L:L,"*"&amp;A85&amp;"*")</f>
        <v>1</v>
      </c>
      <c r="D85" s="164">
        <f>COUNTIF('Ligand-Target'!D:D,"*"&amp;A85&amp;"*")</f>
        <v>1</v>
      </c>
      <c r="E85" s="165">
        <f>COUNTIF(In_vitro!$B$2:$B$45,"*"&amp;A85&amp;"*")</f>
        <v>1</v>
      </c>
      <c r="F85">
        <f>COUNTIFS(In_vitro!$C$2:$C$45,"*"&amp;F$1&amp;";*",In_vitro!$B$2:$B$45,"*"&amp;$A85&amp;"*")</f>
        <v>0</v>
      </c>
      <c r="G85">
        <f>COUNTIFS(In_vitro!$C$2:$C$45,"*"&amp;G$1&amp;";*",In_vitro!$B$2:$B$45,"*"&amp;$A85&amp;"*")</f>
        <v>0</v>
      </c>
      <c r="H85">
        <f>COUNTIFS(In_vitro!$C$2:$C$45,"*"&amp;H$1&amp;";*",In_vitro!$B$2:$B$45,"*"&amp;$A85&amp;"*")</f>
        <v>0</v>
      </c>
      <c r="I85">
        <f>COUNTIFS(In_vitro!$C$2:$C$45,"*"&amp;I$1&amp;";*",In_vitro!$B$2:$B$45,"*"&amp;$A85&amp;"*")</f>
        <v>1</v>
      </c>
      <c r="J85">
        <f>COUNTIFS(In_vitro!$C$2:$C$45,"*"&amp;J$1&amp;";*",In_vitro!$B$2:$B$45,"*"&amp;$A85&amp;"*")</f>
        <v>0</v>
      </c>
      <c r="K85">
        <f>COUNTIFS(In_vitro!$C$2:$C$45,"*"&amp;K$1&amp;";*",In_vitro!$B$2:$B$45,"*"&amp;$A85&amp;"*")</f>
        <v>1</v>
      </c>
      <c r="L85">
        <f>COUNTIFS(In_vitro!$C$2:$C$45,"*"&amp;L$1&amp;";*",In_vitro!$B$2:$B$45,"*"&amp;$A85&amp;"*")</f>
        <v>0</v>
      </c>
      <c r="M85">
        <f>COUNTIFS(In_vitro!$C$2:$C$45,"*"&amp;M$1&amp;";*",In_vitro!$B$2:$B$45,"*"&amp;$A85&amp;"*")</f>
        <v>0</v>
      </c>
      <c r="N85">
        <f>COUNTIFS(In_vitro!$C$2:$C$45,"*; "&amp;N$1&amp;"*",In_vitro!$B$2:$B$45,"*"&amp;$A85&amp;"*")</f>
        <v>0</v>
      </c>
      <c r="O85">
        <f>COUNTIFS(In_vitro!$C$2:$C$45,"*; "&amp;O$1&amp;"*",In_vitro!$B$2:$B$45,"*"&amp;$A85&amp;"*")</f>
        <v>1</v>
      </c>
      <c r="P85">
        <f>COUNTIFS(In_vitro!$C$2:$C$45,"*"&amp;"; "&amp;N$1&amp;"*",In_vitro!$B$2:$B$45,"*"&amp;$A85&amp;"*",In_vitro!$C$2:$C$45,"*"&amp;"; "&amp;O$1&amp;"*")</f>
        <v>0</v>
      </c>
    </row>
    <row r="86" spans="1:16" x14ac:dyDescent="0.3">
      <c r="A86" s="166" t="s">
        <v>432</v>
      </c>
      <c r="B86" s="163">
        <f>COUNTIF(Data!L:L,"*"&amp;A86&amp;"*")</f>
        <v>1</v>
      </c>
      <c r="C86" s="164">
        <f>COUNTIF(Overview!L:L,"*"&amp;A86&amp;"*")</f>
        <v>3</v>
      </c>
      <c r="D86" s="164">
        <f>COUNTIF('Ligand-Target'!D:D,"*"&amp;A86&amp;"*")</f>
        <v>3</v>
      </c>
      <c r="E86" s="165">
        <f>COUNTIF(In_vitro!$B$2:$B$45,"*"&amp;A86&amp;"*")</f>
        <v>1</v>
      </c>
      <c r="F86">
        <f>COUNTIFS(In_vitro!$C$2:$C$45,"*"&amp;F$1&amp;";*",In_vitro!$B$2:$B$45,"*"&amp;$A86&amp;"*")</f>
        <v>1</v>
      </c>
      <c r="G86">
        <f>COUNTIFS(In_vitro!$C$2:$C$45,"*"&amp;G$1&amp;";*",In_vitro!$B$2:$B$45,"*"&amp;$A86&amp;"*")</f>
        <v>0</v>
      </c>
      <c r="H86">
        <f>COUNTIFS(In_vitro!$C$2:$C$45,"*"&amp;H$1&amp;";*",In_vitro!$B$2:$B$45,"*"&amp;$A86&amp;"*")</f>
        <v>0</v>
      </c>
      <c r="I86">
        <f>COUNTIFS(In_vitro!$C$2:$C$45,"*"&amp;I$1&amp;";*",In_vitro!$B$2:$B$45,"*"&amp;$A86&amp;"*")</f>
        <v>0</v>
      </c>
      <c r="J86">
        <f>COUNTIFS(In_vitro!$C$2:$C$45,"*"&amp;J$1&amp;";*",In_vitro!$B$2:$B$45,"*"&amp;$A86&amp;"*")</f>
        <v>0</v>
      </c>
      <c r="K86">
        <f>COUNTIFS(In_vitro!$C$2:$C$45,"*"&amp;K$1&amp;";*",In_vitro!$B$2:$B$45,"*"&amp;$A86&amp;"*")</f>
        <v>0</v>
      </c>
      <c r="L86">
        <f>COUNTIFS(In_vitro!$C$2:$C$45,"*"&amp;L$1&amp;";*",In_vitro!$B$2:$B$45,"*"&amp;$A86&amp;"*")</f>
        <v>0</v>
      </c>
      <c r="M86">
        <f>COUNTIFS(In_vitro!$C$2:$C$45,"*"&amp;M$1&amp;";*",In_vitro!$B$2:$B$45,"*"&amp;$A86&amp;"*")</f>
        <v>0</v>
      </c>
      <c r="N86">
        <f>COUNTIFS(In_vitro!$C$2:$C$45,"*; "&amp;N$1&amp;"*",In_vitro!$B$2:$B$45,"*"&amp;$A86&amp;"*")</f>
        <v>1</v>
      </c>
      <c r="O86">
        <f>COUNTIFS(In_vitro!$C$2:$C$45,"*; "&amp;O$1&amp;"*",In_vitro!$B$2:$B$45,"*"&amp;$A86&amp;"*")</f>
        <v>0</v>
      </c>
      <c r="P86">
        <f>COUNTIFS(In_vitro!$C$2:$C$45,"*"&amp;"; "&amp;N$1&amp;"*",In_vitro!$B$2:$B$45,"*"&amp;$A86&amp;"*",In_vitro!$C$2:$C$45,"*"&amp;"; "&amp;O$1&amp;"*")</f>
        <v>0</v>
      </c>
    </row>
    <row r="87" spans="1:16" x14ac:dyDescent="0.3">
      <c r="A87" s="166" t="s">
        <v>634</v>
      </c>
      <c r="B87" s="163">
        <f>COUNTIF(Data!L:L,"*"&amp;A87&amp;"*")</f>
        <v>1</v>
      </c>
      <c r="C87" s="164">
        <f>COUNTIF(Overview!L:L,"*"&amp;A87&amp;"*")</f>
        <v>1</v>
      </c>
      <c r="D87" s="164">
        <f>COUNTIF('Ligand-Target'!D:D,"*"&amp;A87&amp;"*")</f>
        <v>1</v>
      </c>
      <c r="E87" s="165">
        <f>COUNTIF(In_vitro!$B$2:$B$45,"*"&amp;A87&amp;"*")</f>
        <v>1</v>
      </c>
      <c r="F87">
        <f>COUNTIFS(In_vitro!$C$2:$C$45,"*"&amp;F$1&amp;";*",In_vitro!$B$2:$B$45,"*"&amp;$A87&amp;"*")</f>
        <v>1</v>
      </c>
      <c r="G87">
        <f>COUNTIFS(In_vitro!$C$2:$C$45,"*"&amp;G$1&amp;";*",In_vitro!$B$2:$B$45,"*"&amp;$A87&amp;"*")</f>
        <v>0</v>
      </c>
      <c r="H87">
        <f>COUNTIFS(In_vitro!$C$2:$C$45,"*"&amp;H$1&amp;";*",In_vitro!$B$2:$B$45,"*"&amp;$A87&amp;"*")</f>
        <v>1</v>
      </c>
      <c r="I87">
        <f>COUNTIFS(In_vitro!$C$2:$C$45,"*"&amp;I$1&amp;";*",In_vitro!$B$2:$B$45,"*"&amp;$A87&amp;"*")</f>
        <v>0</v>
      </c>
      <c r="J87">
        <f>COUNTIFS(In_vitro!$C$2:$C$45,"*"&amp;J$1&amp;";*",In_vitro!$B$2:$B$45,"*"&amp;$A87&amp;"*")</f>
        <v>0</v>
      </c>
      <c r="K87">
        <f>COUNTIFS(In_vitro!$C$2:$C$45,"*"&amp;K$1&amp;";*",In_vitro!$B$2:$B$45,"*"&amp;$A87&amp;"*")</f>
        <v>0</v>
      </c>
      <c r="L87">
        <f>COUNTIFS(In_vitro!$C$2:$C$45,"*"&amp;L$1&amp;";*",In_vitro!$B$2:$B$45,"*"&amp;$A87&amp;"*")</f>
        <v>0</v>
      </c>
      <c r="M87">
        <f>COUNTIFS(In_vitro!$C$2:$C$45,"*"&amp;M$1&amp;";*",In_vitro!$B$2:$B$45,"*"&amp;$A87&amp;"*")</f>
        <v>0</v>
      </c>
      <c r="N87">
        <f>COUNTIFS(In_vitro!$C$2:$C$45,"*; "&amp;N$1&amp;"*",In_vitro!$B$2:$B$45,"*"&amp;$A87&amp;"*")</f>
        <v>1</v>
      </c>
      <c r="O87">
        <f>COUNTIFS(In_vitro!$C$2:$C$45,"*; "&amp;O$1&amp;"*",In_vitro!$B$2:$B$45,"*"&amp;$A87&amp;"*")</f>
        <v>1</v>
      </c>
      <c r="P87">
        <f>COUNTIFS(In_vitro!$C$2:$C$45,"*"&amp;"; "&amp;N$1&amp;"*",In_vitro!$B$2:$B$45,"*"&amp;$A87&amp;"*",In_vitro!$C$2:$C$45,"*"&amp;"; "&amp;O$1&amp;"*")</f>
        <v>1</v>
      </c>
    </row>
    <row r="88" spans="1:16" x14ac:dyDescent="0.3">
      <c r="A88" s="166" t="s">
        <v>795</v>
      </c>
      <c r="B88" s="163">
        <f>COUNTIF(Data!L:L,"*"&amp;A88&amp;"*")</f>
        <v>1</v>
      </c>
      <c r="C88" s="164">
        <f>COUNTIF(Overview!L:L,"*"&amp;A88&amp;"*")</f>
        <v>1</v>
      </c>
      <c r="D88" s="164">
        <f>COUNTIF('Ligand-Target'!D:D,"*"&amp;A88&amp;"*")</f>
        <v>1</v>
      </c>
      <c r="E88" s="165">
        <f>COUNTIF(In_vitro!$B$2:$B$45,"*"&amp;A88&amp;"*")</f>
        <v>0</v>
      </c>
      <c r="F88">
        <f>COUNTIFS(In_vitro!$C$2:$C$45,"*"&amp;F$1&amp;";*",In_vitro!$B$2:$B$45,"*"&amp;$A88&amp;"*")</f>
        <v>0</v>
      </c>
      <c r="G88">
        <f>COUNTIFS(In_vitro!$C$2:$C$45,"*"&amp;G$1&amp;";*",In_vitro!$B$2:$B$45,"*"&amp;$A88&amp;"*")</f>
        <v>0</v>
      </c>
      <c r="H88">
        <f>COUNTIFS(In_vitro!$C$2:$C$45,"*"&amp;H$1&amp;";*",In_vitro!$B$2:$B$45,"*"&amp;$A88&amp;"*")</f>
        <v>0</v>
      </c>
      <c r="I88">
        <f>COUNTIFS(In_vitro!$C$2:$C$45,"*"&amp;I$1&amp;";*",In_vitro!$B$2:$B$45,"*"&amp;$A88&amp;"*")</f>
        <v>0</v>
      </c>
      <c r="J88">
        <f>COUNTIFS(In_vitro!$C$2:$C$45,"*"&amp;J$1&amp;";*",In_vitro!$B$2:$B$45,"*"&amp;$A88&amp;"*")</f>
        <v>0</v>
      </c>
      <c r="K88">
        <f>COUNTIFS(In_vitro!$C$2:$C$45,"*"&amp;K$1&amp;";*",In_vitro!$B$2:$B$45,"*"&amp;$A88&amp;"*")</f>
        <v>0</v>
      </c>
      <c r="L88">
        <f>COUNTIFS(In_vitro!$C$2:$C$45,"*"&amp;L$1&amp;";*",In_vitro!$B$2:$B$45,"*"&amp;$A88&amp;"*")</f>
        <v>0</v>
      </c>
      <c r="M88">
        <f>COUNTIFS(In_vitro!$C$2:$C$45,"*"&amp;M$1&amp;";*",In_vitro!$B$2:$B$45,"*"&amp;$A88&amp;"*")</f>
        <v>0</v>
      </c>
      <c r="N88">
        <f>COUNTIFS(In_vitro!$C$2:$C$45,"*; "&amp;N$1&amp;"*",In_vitro!$B$2:$B$45,"*"&amp;$A88&amp;"*")</f>
        <v>0</v>
      </c>
      <c r="O88">
        <f>COUNTIFS(In_vitro!$C$2:$C$45,"*; "&amp;O$1&amp;"*",In_vitro!$B$2:$B$45,"*"&amp;$A88&amp;"*")</f>
        <v>0</v>
      </c>
      <c r="P88">
        <f>COUNTIFS(In_vitro!$C$2:$C$45,"*"&amp;"; "&amp;N$1&amp;"*",In_vitro!$B$2:$B$45,"*"&amp;$A88&amp;"*",In_vitro!$C$2:$C$45,"*"&amp;"; "&amp;O$1&amp;"*")</f>
        <v>0</v>
      </c>
    </row>
    <row r="89" spans="1:16" x14ac:dyDescent="0.3">
      <c r="A89" s="166" t="s">
        <v>548</v>
      </c>
      <c r="B89" s="163">
        <f>COUNTIF(Data!L:L,"*"&amp;A89&amp;"*")</f>
        <v>1</v>
      </c>
      <c r="C89" s="164">
        <f>COUNTIF(Overview!L:L,"*"&amp;A89&amp;"*")</f>
        <v>1</v>
      </c>
      <c r="D89" s="164">
        <f>COUNTIF('Ligand-Target'!D:D,"*"&amp;A89&amp;"*")</f>
        <v>1</v>
      </c>
      <c r="E89" s="165">
        <f>COUNTIF(In_vitro!$B$2:$B$45,"*"&amp;A89&amp;"*")</f>
        <v>0</v>
      </c>
      <c r="F89">
        <f>COUNTIFS(In_vitro!$C$2:$C$45,"*"&amp;F$1&amp;";*",In_vitro!$B$2:$B$45,"*"&amp;$A89&amp;"*")</f>
        <v>0</v>
      </c>
      <c r="G89">
        <f>COUNTIFS(In_vitro!$C$2:$C$45,"*"&amp;G$1&amp;";*",In_vitro!$B$2:$B$45,"*"&amp;$A89&amp;"*")</f>
        <v>0</v>
      </c>
      <c r="H89">
        <f>COUNTIFS(In_vitro!$C$2:$C$45,"*"&amp;H$1&amp;";*",In_vitro!$B$2:$B$45,"*"&amp;$A89&amp;"*")</f>
        <v>0</v>
      </c>
      <c r="I89">
        <f>COUNTIFS(In_vitro!$C$2:$C$45,"*"&amp;I$1&amp;";*",In_vitro!$B$2:$B$45,"*"&amp;$A89&amp;"*")</f>
        <v>0</v>
      </c>
      <c r="J89">
        <f>COUNTIFS(In_vitro!$C$2:$C$45,"*"&amp;J$1&amp;";*",In_vitro!$B$2:$B$45,"*"&amp;$A89&amp;"*")</f>
        <v>0</v>
      </c>
      <c r="K89">
        <f>COUNTIFS(In_vitro!$C$2:$C$45,"*"&amp;K$1&amp;";*",In_vitro!$B$2:$B$45,"*"&amp;$A89&amp;"*")</f>
        <v>0</v>
      </c>
      <c r="L89">
        <f>COUNTIFS(In_vitro!$C$2:$C$45,"*"&amp;L$1&amp;";*",In_vitro!$B$2:$B$45,"*"&amp;$A89&amp;"*")</f>
        <v>0</v>
      </c>
      <c r="M89">
        <f>COUNTIFS(In_vitro!$C$2:$C$45,"*"&amp;M$1&amp;";*",In_vitro!$B$2:$B$45,"*"&amp;$A89&amp;"*")</f>
        <v>0</v>
      </c>
      <c r="N89">
        <f>COUNTIFS(In_vitro!$C$2:$C$45,"*; "&amp;N$1&amp;"*",In_vitro!$B$2:$B$45,"*"&amp;$A89&amp;"*")</f>
        <v>0</v>
      </c>
      <c r="O89">
        <f>COUNTIFS(In_vitro!$C$2:$C$45,"*; "&amp;O$1&amp;"*",In_vitro!$B$2:$B$45,"*"&amp;$A89&amp;"*")</f>
        <v>0</v>
      </c>
      <c r="P89">
        <f>COUNTIFS(In_vitro!$C$2:$C$45,"*"&amp;"; "&amp;N$1&amp;"*",In_vitro!$B$2:$B$45,"*"&amp;$A89&amp;"*",In_vitro!$C$2:$C$45,"*"&amp;"; "&amp;O$1&amp;"*")</f>
        <v>0</v>
      </c>
    </row>
    <row r="90" spans="1:16" x14ac:dyDescent="0.3">
      <c r="A90" s="166" t="s">
        <v>649</v>
      </c>
      <c r="B90" s="163">
        <f>COUNTIF(Data!L:L,"*"&amp;A90&amp;"*")</f>
        <v>1</v>
      </c>
      <c r="C90" s="164">
        <f>COUNTIF(Overview!L:L,"*"&amp;A90&amp;"*")</f>
        <v>1</v>
      </c>
      <c r="D90" s="164">
        <f>COUNTIF('Ligand-Target'!D:D,"*"&amp;A90&amp;"*")</f>
        <v>1</v>
      </c>
      <c r="E90" s="165">
        <f>COUNTIF(In_vitro!$B$2:$B$45,"*"&amp;A90&amp;"*")</f>
        <v>0</v>
      </c>
      <c r="F90">
        <f>COUNTIFS(In_vitro!$C$2:$C$45,"*"&amp;F$1&amp;";*",In_vitro!$B$2:$B$45,"*"&amp;$A90&amp;"*")</f>
        <v>0</v>
      </c>
      <c r="G90">
        <f>COUNTIFS(In_vitro!$C$2:$C$45,"*"&amp;G$1&amp;";*",In_vitro!$B$2:$B$45,"*"&amp;$A90&amp;"*")</f>
        <v>0</v>
      </c>
      <c r="H90">
        <f>COUNTIFS(In_vitro!$C$2:$C$45,"*"&amp;H$1&amp;";*",In_vitro!$B$2:$B$45,"*"&amp;$A90&amp;"*")</f>
        <v>0</v>
      </c>
      <c r="I90">
        <f>COUNTIFS(In_vitro!$C$2:$C$45,"*"&amp;I$1&amp;";*",In_vitro!$B$2:$B$45,"*"&amp;$A90&amp;"*")</f>
        <v>0</v>
      </c>
      <c r="J90">
        <f>COUNTIFS(In_vitro!$C$2:$C$45,"*"&amp;J$1&amp;";*",In_vitro!$B$2:$B$45,"*"&amp;$A90&amp;"*")</f>
        <v>0</v>
      </c>
      <c r="K90">
        <f>COUNTIFS(In_vitro!$C$2:$C$45,"*"&amp;K$1&amp;";*",In_vitro!$B$2:$B$45,"*"&amp;$A90&amp;"*")</f>
        <v>0</v>
      </c>
      <c r="L90">
        <f>COUNTIFS(In_vitro!$C$2:$C$45,"*"&amp;L$1&amp;";*",In_vitro!$B$2:$B$45,"*"&amp;$A90&amp;"*")</f>
        <v>0</v>
      </c>
      <c r="M90">
        <f>COUNTIFS(In_vitro!$C$2:$C$45,"*"&amp;M$1&amp;";*",In_vitro!$B$2:$B$45,"*"&amp;$A90&amp;"*")</f>
        <v>0</v>
      </c>
      <c r="N90">
        <f>COUNTIFS(In_vitro!$C$2:$C$45,"*; "&amp;N$1&amp;"*",In_vitro!$B$2:$B$45,"*"&amp;$A90&amp;"*")</f>
        <v>0</v>
      </c>
      <c r="O90">
        <f>COUNTIFS(In_vitro!$C$2:$C$45,"*; "&amp;O$1&amp;"*",In_vitro!$B$2:$B$45,"*"&amp;$A90&amp;"*")</f>
        <v>0</v>
      </c>
      <c r="P90">
        <f>COUNTIFS(In_vitro!$C$2:$C$45,"*"&amp;"; "&amp;N$1&amp;"*",In_vitro!$B$2:$B$45,"*"&amp;$A90&amp;"*",In_vitro!$C$2:$C$45,"*"&amp;"; "&amp;O$1&amp;"*")</f>
        <v>0</v>
      </c>
    </row>
    <row r="91" spans="1:16" x14ac:dyDescent="0.3">
      <c r="A91" s="166" t="s">
        <v>537</v>
      </c>
      <c r="B91" s="163">
        <f>COUNTIF(Data!L:L,"*"&amp;A91&amp;"*")</f>
        <v>1</v>
      </c>
      <c r="C91" s="164">
        <f>COUNTIF(Overview!L:L,"*"&amp;A91&amp;"*")</f>
        <v>1</v>
      </c>
      <c r="D91" s="164">
        <f>COUNTIF('Ligand-Target'!D:D,"*"&amp;A91&amp;"*")</f>
        <v>1</v>
      </c>
      <c r="E91" s="165">
        <f>COUNTIF(In_vitro!$B$2:$B$45,"*"&amp;A91&amp;"*")</f>
        <v>0</v>
      </c>
      <c r="F91">
        <f>COUNTIFS(In_vitro!$C$2:$C$45,"*"&amp;F$1&amp;";*",In_vitro!$B$2:$B$45,"*"&amp;$A91&amp;"*")</f>
        <v>0</v>
      </c>
      <c r="G91">
        <f>COUNTIFS(In_vitro!$C$2:$C$45,"*"&amp;G$1&amp;";*",In_vitro!$B$2:$B$45,"*"&amp;$A91&amp;"*")</f>
        <v>0</v>
      </c>
      <c r="H91">
        <f>COUNTIFS(In_vitro!$C$2:$C$45,"*"&amp;H$1&amp;";*",In_vitro!$B$2:$B$45,"*"&amp;$A91&amp;"*")</f>
        <v>0</v>
      </c>
      <c r="I91">
        <f>COUNTIFS(In_vitro!$C$2:$C$45,"*"&amp;I$1&amp;";*",In_vitro!$B$2:$B$45,"*"&amp;$A91&amp;"*")</f>
        <v>0</v>
      </c>
      <c r="J91">
        <f>COUNTIFS(In_vitro!$C$2:$C$45,"*"&amp;J$1&amp;";*",In_vitro!$B$2:$B$45,"*"&amp;$A91&amp;"*")</f>
        <v>0</v>
      </c>
      <c r="K91">
        <f>COUNTIFS(In_vitro!$C$2:$C$45,"*"&amp;K$1&amp;";*",In_vitro!$B$2:$B$45,"*"&amp;$A91&amp;"*")</f>
        <v>0</v>
      </c>
      <c r="L91">
        <f>COUNTIFS(In_vitro!$C$2:$C$45,"*"&amp;L$1&amp;";*",In_vitro!$B$2:$B$45,"*"&amp;$A91&amp;"*")</f>
        <v>0</v>
      </c>
      <c r="M91">
        <f>COUNTIFS(In_vitro!$C$2:$C$45,"*"&amp;M$1&amp;";*",In_vitro!$B$2:$B$45,"*"&amp;$A91&amp;"*")</f>
        <v>0</v>
      </c>
      <c r="N91">
        <f>COUNTIFS(In_vitro!$C$2:$C$45,"*; "&amp;N$1&amp;"*",In_vitro!$B$2:$B$45,"*"&amp;$A91&amp;"*")</f>
        <v>0</v>
      </c>
      <c r="O91">
        <f>COUNTIFS(In_vitro!$C$2:$C$45,"*; "&amp;O$1&amp;"*",In_vitro!$B$2:$B$45,"*"&amp;$A91&amp;"*")</f>
        <v>0</v>
      </c>
      <c r="P91">
        <f>COUNTIFS(In_vitro!$C$2:$C$45,"*"&amp;"; "&amp;N$1&amp;"*",In_vitro!$B$2:$B$45,"*"&amp;$A91&amp;"*",In_vitro!$C$2:$C$45,"*"&amp;"; "&amp;O$1&amp;"*")</f>
        <v>0</v>
      </c>
    </row>
    <row r="92" spans="1:16" x14ac:dyDescent="0.3">
      <c r="A92" s="166" t="s">
        <v>237</v>
      </c>
      <c r="B92" s="163">
        <f>COUNTIF(Data!L:L,"*"&amp;A92&amp;"*")</f>
        <v>1</v>
      </c>
      <c r="C92" s="164">
        <f>COUNTIF(Overview!L:L,"*"&amp;A92&amp;"*")</f>
        <v>1</v>
      </c>
      <c r="D92" s="164">
        <f>COUNTIF('Ligand-Target'!D:D,"*"&amp;A92&amp;"*")</f>
        <v>1</v>
      </c>
      <c r="E92" s="165">
        <f>COUNTIF(In_vitro!$B$2:$B$45,"*"&amp;A92&amp;"*")</f>
        <v>1</v>
      </c>
      <c r="F92">
        <f>COUNTIFS(In_vitro!$C$2:$C$45,"*"&amp;F$1&amp;";*",In_vitro!$B$2:$B$45,"*"&amp;$A92&amp;"*")</f>
        <v>0</v>
      </c>
      <c r="G92">
        <f>COUNTIFS(In_vitro!$C$2:$C$45,"*"&amp;G$1&amp;";*",In_vitro!$B$2:$B$45,"*"&amp;$A92&amp;"*")</f>
        <v>1</v>
      </c>
      <c r="H92">
        <f>COUNTIFS(In_vitro!$C$2:$C$45,"*"&amp;H$1&amp;";*",In_vitro!$B$2:$B$45,"*"&amp;$A92&amp;"*")</f>
        <v>0</v>
      </c>
      <c r="I92">
        <f>COUNTIFS(In_vitro!$C$2:$C$45,"*"&amp;I$1&amp;";*",In_vitro!$B$2:$B$45,"*"&amp;$A92&amp;"*")</f>
        <v>0</v>
      </c>
      <c r="J92">
        <f>COUNTIFS(In_vitro!$C$2:$C$45,"*"&amp;J$1&amp;";*",In_vitro!$B$2:$B$45,"*"&amp;$A92&amp;"*")</f>
        <v>0</v>
      </c>
      <c r="K92">
        <f>COUNTIFS(In_vitro!$C$2:$C$45,"*"&amp;K$1&amp;";*",In_vitro!$B$2:$B$45,"*"&amp;$A92&amp;"*")</f>
        <v>0</v>
      </c>
      <c r="L92">
        <f>COUNTIFS(In_vitro!$C$2:$C$45,"*"&amp;L$1&amp;";*",In_vitro!$B$2:$B$45,"*"&amp;$A92&amp;"*")</f>
        <v>0</v>
      </c>
      <c r="M92">
        <f>COUNTIFS(In_vitro!$C$2:$C$45,"*"&amp;M$1&amp;";*",In_vitro!$B$2:$B$45,"*"&amp;$A92&amp;"*")</f>
        <v>0</v>
      </c>
      <c r="N92">
        <f>COUNTIFS(In_vitro!$C$2:$C$45,"*; "&amp;N$1&amp;"*",In_vitro!$B$2:$B$45,"*"&amp;$A92&amp;"*")</f>
        <v>1</v>
      </c>
      <c r="O92">
        <f>COUNTIFS(In_vitro!$C$2:$C$45,"*; "&amp;O$1&amp;"*",In_vitro!$B$2:$B$45,"*"&amp;$A92&amp;"*")</f>
        <v>1</v>
      </c>
      <c r="P92">
        <f>COUNTIFS(In_vitro!$C$2:$C$45,"*"&amp;"; "&amp;N$1&amp;"*",In_vitro!$B$2:$B$45,"*"&amp;$A92&amp;"*",In_vitro!$C$2:$C$45,"*"&amp;"; "&amp;O$1&amp;"*")</f>
        <v>1</v>
      </c>
    </row>
    <row r="93" spans="1:16" x14ac:dyDescent="0.3">
      <c r="A93" s="166" t="s">
        <v>847</v>
      </c>
      <c r="B93" s="163">
        <f>COUNTIF(Data!L:L,"*"&amp;A93&amp;"*")</f>
        <v>1</v>
      </c>
      <c r="C93" s="164">
        <f>COUNTIF(Overview!L:L,"*"&amp;A93&amp;"*")</f>
        <v>0</v>
      </c>
      <c r="D93" s="164">
        <f>COUNTIF('Ligand-Target'!D:D,"*"&amp;A93&amp;"*")</f>
        <v>1</v>
      </c>
      <c r="E93" s="165">
        <f>COUNTIF(In_vitro!$B$2:$B$45,"*"&amp;A93&amp;"*")</f>
        <v>0</v>
      </c>
      <c r="F93">
        <f>COUNTIFS(In_vitro!$C$2:$C$45,"*"&amp;F$1&amp;";*",In_vitro!$B$2:$B$45,"*"&amp;$A93&amp;"*")</f>
        <v>0</v>
      </c>
      <c r="G93">
        <f>COUNTIFS(In_vitro!$C$2:$C$45,"*"&amp;G$1&amp;";*",In_vitro!$B$2:$B$45,"*"&amp;$A93&amp;"*")</f>
        <v>0</v>
      </c>
      <c r="H93">
        <f>COUNTIFS(In_vitro!$C$2:$C$45,"*"&amp;H$1&amp;";*",In_vitro!$B$2:$B$45,"*"&amp;$A93&amp;"*")</f>
        <v>0</v>
      </c>
      <c r="I93">
        <f>COUNTIFS(In_vitro!$C$2:$C$45,"*"&amp;I$1&amp;";*",In_vitro!$B$2:$B$45,"*"&amp;$A93&amp;"*")</f>
        <v>0</v>
      </c>
      <c r="J93">
        <f>COUNTIFS(In_vitro!$C$2:$C$45,"*"&amp;J$1&amp;";*",In_vitro!$B$2:$B$45,"*"&amp;$A93&amp;"*")</f>
        <v>0</v>
      </c>
      <c r="K93">
        <f>COUNTIFS(In_vitro!$C$2:$C$45,"*"&amp;K$1&amp;";*",In_vitro!$B$2:$B$45,"*"&amp;$A93&amp;"*")</f>
        <v>0</v>
      </c>
      <c r="L93">
        <f>COUNTIFS(In_vitro!$C$2:$C$45,"*"&amp;L$1&amp;";*",In_vitro!$B$2:$B$45,"*"&amp;$A93&amp;"*")</f>
        <v>0</v>
      </c>
      <c r="M93">
        <f>COUNTIFS(In_vitro!$C$2:$C$45,"*"&amp;M$1&amp;";*",In_vitro!$B$2:$B$45,"*"&amp;$A93&amp;"*")</f>
        <v>0</v>
      </c>
      <c r="N93">
        <f>COUNTIFS(In_vitro!$C$2:$C$45,"*; "&amp;N$1&amp;"*",In_vitro!$B$2:$B$45,"*"&amp;$A93&amp;"*")</f>
        <v>0</v>
      </c>
      <c r="O93">
        <f>COUNTIFS(In_vitro!$C$2:$C$45,"*; "&amp;O$1&amp;"*",In_vitro!$B$2:$B$45,"*"&amp;$A93&amp;"*")</f>
        <v>0</v>
      </c>
      <c r="P93">
        <f>COUNTIFS(In_vitro!$C$2:$C$45,"*"&amp;"; "&amp;N$1&amp;"*",In_vitro!$B$2:$B$45,"*"&amp;$A93&amp;"*",In_vitro!$C$2:$C$45,"*"&amp;"; "&amp;O$1&amp;"*")</f>
        <v>0</v>
      </c>
    </row>
    <row r="94" spans="1:16" x14ac:dyDescent="0.3">
      <c r="A94" s="166" t="s">
        <v>755</v>
      </c>
      <c r="B94" s="163">
        <f>COUNTIF(Data!L:L,"*"&amp;A94&amp;"*")</f>
        <v>1</v>
      </c>
      <c r="C94" s="164">
        <f>COUNTIF(Overview!L:L,"*"&amp;A94&amp;"*")</f>
        <v>1</v>
      </c>
      <c r="D94" s="164">
        <f>COUNTIF('Ligand-Target'!D:D,"*"&amp;A94&amp;"*")</f>
        <v>1</v>
      </c>
      <c r="E94" s="165">
        <f>COUNTIF(In_vitro!$B$2:$B$45,"*"&amp;A94&amp;"*")</f>
        <v>0</v>
      </c>
      <c r="F94">
        <f>COUNTIFS(In_vitro!$C$2:$C$45,"*"&amp;F$1&amp;";*",In_vitro!$B$2:$B$45,"*"&amp;$A94&amp;"*")</f>
        <v>0</v>
      </c>
      <c r="G94">
        <f>COUNTIFS(In_vitro!$C$2:$C$45,"*"&amp;G$1&amp;";*",In_vitro!$B$2:$B$45,"*"&amp;$A94&amp;"*")</f>
        <v>0</v>
      </c>
      <c r="H94">
        <f>COUNTIFS(In_vitro!$C$2:$C$45,"*"&amp;H$1&amp;";*",In_vitro!$B$2:$B$45,"*"&amp;$A94&amp;"*")</f>
        <v>0</v>
      </c>
      <c r="I94">
        <f>COUNTIFS(In_vitro!$C$2:$C$45,"*"&amp;I$1&amp;";*",In_vitro!$B$2:$B$45,"*"&amp;$A94&amp;"*")</f>
        <v>0</v>
      </c>
      <c r="J94">
        <f>COUNTIFS(In_vitro!$C$2:$C$45,"*"&amp;J$1&amp;";*",In_vitro!$B$2:$B$45,"*"&amp;$A94&amp;"*")</f>
        <v>0</v>
      </c>
      <c r="K94">
        <f>COUNTIFS(In_vitro!$C$2:$C$45,"*"&amp;K$1&amp;";*",In_vitro!$B$2:$B$45,"*"&amp;$A94&amp;"*")</f>
        <v>0</v>
      </c>
      <c r="L94">
        <f>COUNTIFS(In_vitro!$C$2:$C$45,"*"&amp;L$1&amp;";*",In_vitro!$B$2:$B$45,"*"&amp;$A94&amp;"*")</f>
        <v>0</v>
      </c>
      <c r="M94">
        <f>COUNTIFS(In_vitro!$C$2:$C$45,"*"&amp;M$1&amp;";*",In_vitro!$B$2:$B$45,"*"&amp;$A94&amp;"*")</f>
        <v>0</v>
      </c>
      <c r="N94">
        <f>COUNTIFS(In_vitro!$C$2:$C$45,"*; "&amp;N$1&amp;"*",In_vitro!$B$2:$B$45,"*"&amp;$A94&amp;"*")</f>
        <v>0</v>
      </c>
      <c r="O94">
        <f>COUNTIFS(In_vitro!$C$2:$C$45,"*; "&amp;O$1&amp;"*",In_vitro!$B$2:$B$45,"*"&amp;$A94&amp;"*")</f>
        <v>0</v>
      </c>
      <c r="P94">
        <f>COUNTIFS(In_vitro!$C$2:$C$45,"*"&amp;"; "&amp;N$1&amp;"*",In_vitro!$B$2:$B$45,"*"&amp;$A94&amp;"*",In_vitro!$C$2:$C$45,"*"&amp;"; "&amp;O$1&amp;"*")</f>
        <v>0</v>
      </c>
    </row>
    <row r="95" spans="1:16" x14ac:dyDescent="0.3">
      <c r="A95" s="166" t="s">
        <v>401</v>
      </c>
      <c r="B95" s="163">
        <f>COUNTIF(Data!L:L,"*"&amp;A95&amp;"*")</f>
        <v>1</v>
      </c>
      <c r="C95" s="164">
        <f>COUNTIF(Overview!L:L,"*"&amp;A95&amp;"*")</f>
        <v>1</v>
      </c>
      <c r="D95" s="164">
        <f>COUNTIF('Ligand-Target'!D:D,"*"&amp;A95&amp;"*")</f>
        <v>1</v>
      </c>
      <c r="E95" s="165">
        <f>COUNTIF(In_vitro!$B$2:$B$45,"*"&amp;A95&amp;"*")</f>
        <v>1</v>
      </c>
      <c r="F95">
        <f>COUNTIFS(In_vitro!$C$2:$C$45,"*"&amp;F$1&amp;";*",In_vitro!$B$2:$B$45,"*"&amp;$A95&amp;"*")</f>
        <v>0</v>
      </c>
      <c r="G95">
        <f>COUNTIFS(In_vitro!$C$2:$C$45,"*"&amp;G$1&amp;";*",In_vitro!$B$2:$B$45,"*"&amp;$A95&amp;"*")</f>
        <v>0</v>
      </c>
      <c r="H95">
        <f>COUNTIFS(In_vitro!$C$2:$C$45,"*"&amp;H$1&amp;";*",In_vitro!$B$2:$B$45,"*"&amp;$A95&amp;"*")</f>
        <v>0</v>
      </c>
      <c r="I95">
        <f>COUNTIFS(In_vitro!$C$2:$C$45,"*"&amp;I$1&amp;";*",In_vitro!$B$2:$B$45,"*"&amp;$A95&amp;"*")</f>
        <v>1</v>
      </c>
      <c r="J95">
        <f>COUNTIFS(In_vitro!$C$2:$C$45,"*"&amp;J$1&amp;";*",In_vitro!$B$2:$B$45,"*"&amp;$A95&amp;"*")</f>
        <v>0</v>
      </c>
      <c r="K95">
        <f>COUNTIFS(In_vitro!$C$2:$C$45,"*"&amp;K$1&amp;";*",In_vitro!$B$2:$B$45,"*"&amp;$A95&amp;"*")</f>
        <v>1</v>
      </c>
      <c r="L95">
        <f>COUNTIFS(In_vitro!$C$2:$C$45,"*"&amp;L$1&amp;";*",In_vitro!$B$2:$B$45,"*"&amp;$A95&amp;"*")</f>
        <v>0</v>
      </c>
      <c r="M95">
        <f>COUNTIFS(In_vitro!$C$2:$C$45,"*"&amp;M$1&amp;";*",In_vitro!$B$2:$B$45,"*"&amp;$A95&amp;"*")</f>
        <v>0</v>
      </c>
      <c r="N95">
        <f>COUNTIFS(In_vitro!$C$2:$C$45,"*; "&amp;N$1&amp;"*",In_vitro!$B$2:$B$45,"*"&amp;$A95&amp;"*")</f>
        <v>0</v>
      </c>
      <c r="O95">
        <f>COUNTIFS(In_vitro!$C$2:$C$45,"*; "&amp;O$1&amp;"*",In_vitro!$B$2:$B$45,"*"&amp;$A95&amp;"*")</f>
        <v>1</v>
      </c>
      <c r="P95">
        <f>COUNTIFS(In_vitro!$C$2:$C$45,"*"&amp;"; "&amp;N$1&amp;"*",In_vitro!$B$2:$B$45,"*"&amp;$A95&amp;"*",In_vitro!$C$2:$C$45,"*"&amp;"; "&amp;O$1&amp;"*")</f>
        <v>0</v>
      </c>
    </row>
    <row r="96" spans="1:16" x14ac:dyDescent="0.3">
      <c r="A96" s="166" t="s">
        <v>848</v>
      </c>
      <c r="B96" s="163">
        <f>COUNTIF(Data!L:L,"*"&amp;A96&amp;"*")</f>
        <v>1</v>
      </c>
      <c r="C96" s="164">
        <f>COUNTIF(Overview!L:L,"*"&amp;A96&amp;"*")</f>
        <v>1</v>
      </c>
      <c r="D96" s="164">
        <f>COUNTIF('Ligand-Target'!D:D,"*"&amp;A96&amp;"*")</f>
        <v>0</v>
      </c>
      <c r="E96" s="165">
        <f>COUNTIF(In_vitro!$B$2:$B$45,"*"&amp;A96&amp;"*")</f>
        <v>1</v>
      </c>
      <c r="F96">
        <f>COUNTIFS(In_vitro!$C$2:$C$45,"*"&amp;F$1&amp;";*",In_vitro!$B$2:$B$45,"*"&amp;$A96&amp;"*")</f>
        <v>1</v>
      </c>
      <c r="G96">
        <f>COUNTIFS(In_vitro!$C$2:$C$45,"*"&amp;G$1&amp;";*",In_vitro!$B$2:$B$45,"*"&amp;$A96&amp;"*")</f>
        <v>0</v>
      </c>
      <c r="H96">
        <f>COUNTIFS(In_vitro!$C$2:$C$45,"*"&amp;H$1&amp;";*",In_vitro!$B$2:$B$45,"*"&amp;$A96&amp;"*")</f>
        <v>0</v>
      </c>
      <c r="I96">
        <f>COUNTIFS(In_vitro!$C$2:$C$45,"*"&amp;I$1&amp;";*",In_vitro!$B$2:$B$45,"*"&amp;$A96&amp;"*")</f>
        <v>0</v>
      </c>
      <c r="J96">
        <f>COUNTIFS(In_vitro!$C$2:$C$45,"*"&amp;J$1&amp;";*",In_vitro!$B$2:$B$45,"*"&amp;$A96&amp;"*")</f>
        <v>1</v>
      </c>
      <c r="K96">
        <f>COUNTIFS(In_vitro!$C$2:$C$45,"*"&amp;K$1&amp;";*",In_vitro!$B$2:$B$45,"*"&amp;$A96&amp;"*")</f>
        <v>0</v>
      </c>
      <c r="L96">
        <f>COUNTIFS(In_vitro!$C$2:$C$45,"*"&amp;L$1&amp;";*",In_vitro!$B$2:$B$45,"*"&amp;$A96&amp;"*")</f>
        <v>0</v>
      </c>
      <c r="M96">
        <f>COUNTIFS(In_vitro!$C$2:$C$45,"*"&amp;M$1&amp;";*",In_vitro!$B$2:$B$45,"*"&amp;$A96&amp;"*")</f>
        <v>0</v>
      </c>
      <c r="N96">
        <f>COUNTIFS(In_vitro!$C$2:$C$45,"*; "&amp;N$1&amp;"*",In_vitro!$B$2:$B$45,"*"&amp;$A96&amp;"*")</f>
        <v>1</v>
      </c>
      <c r="O96">
        <f>COUNTIFS(In_vitro!$C$2:$C$45,"*; "&amp;O$1&amp;"*",In_vitro!$B$2:$B$45,"*"&amp;$A96&amp;"*")</f>
        <v>0</v>
      </c>
      <c r="P96">
        <f>COUNTIFS(In_vitro!$C$2:$C$45,"*"&amp;"; "&amp;N$1&amp;"*",In_vitro!$B$2:$B$45,"*"&amp;$A96&amp;"*",In_vitro!$C$2:$C$45,"*"&amp;"; "&amp;O$1&amp;"*")</f>
        <v>0</v>
      </c>
    </row>
    <row r="97" spans="1:16" x14ac:dyDescent="0.3">
      <c r="A97" s="166" t="s">
        <v>849</v>
      </c>
      <c r="B97" s="163">
        <f>COUNTIF(Data!L:L,"*"&amp;A97&amp;"*")</f>
        <v>1</v>
      </c>
      <c r="C97" s="164">
        <f>COUNTIF(Overview!L:L,"*"&amp;A97&amp;"*")</f>
        <v>1</v>
      </c>
      <c r="D97" s="164">
        <f>COUNTIF('Ligand-Target'!D:D,"*"&amp;A97&amp;"*")</f>
        <v>1</v>
      </c>
      <c r="E97" s="165">
        <f>COUNTIF(In_vitro!$B$2:$B$45,"*"&amp;A97&amp;"*")</f>
        <v>0</v>
      </c>
      <c r="F97">
        <f>COUNTIFS(In_vitro!$C$2:$C$45,"*"&amp;F$1&amp;";*",In_vitro!$B$2:$B$45,"*"&amp;$A97&amp;"*")</f>
        <v>0</v>
      </c>
      <c r="G97">
        <f>COUNTIFS(In_vitro!$C$2:$C$45,"*"&amp;G$1&amp;";*",In_vitro!$B$2:$B$45,"*"&amp;$A97&amp;"*")</f>
        <v>0</v>
      </c>
      <c r="H97">
        <f>COUNTIFS(In_vitro!$C$2:$C$45,"*"&amp;H$1&amp;";*",In_vitro!$B$2:$B$45,"*"&amp;$A97&amp;"*")</f>
        <v>0</v>
      </c>
      <c r="I97">
        <f>COUNTIFS(In_vitro!$C$2:$C$45,"*"&amp;I$1&amp;";*",In_vitro!$B$2:$B$45,"*"&amp;$A97&amp;"*")</f>
        <v>0</v>
      </c>
      <c r="J97">
        <f>COUNTIFS(In_vitro!$C$2:$C$45,"*"&amp;J$1&amp;";*",In_vitro!$B$2:$B$45,"*"&amp;$A97&amp;"*")</f>
        <v>0</v>
      </c>
      <c r="K97">
        <f>COUNTIFS(In_vitro!$C$2:$C$45,"*"&amp;K$1&amp;";*",In_vitro!$B$2:$B$45,"*"&amp;$A97&amp;"*")</f>
        <v>0</v>
      </c>
      <c r="L97">
        <f>COUNTIFS(In_vitro!$C$2:$C$45,"*"&amp;L$1&amp;";*",In_vitro!$B$2:$B$45,"*"&amp;$A97&amp;"*")</f>
        <v>0</v>
      </c>
      <c r="M97">
        <f>COUNTIFS(In_vitro!$C$2:$C$45,"*"&amp;M$1&amp;";*",In_vitro!$B$2:$B$45,"*"&amp;$A97&amp;"*")</f>
        <v>0</v>
      </c>
      <c r="N97">
        <f>COUNTIFS(In_vitro!$C$2:$C$45,"*; "&amp;N$1&amp;"*",In_vitro!$B$2:$B$45,"*"&amp;$A97&amp;"*")</f>
        <v>0</v>
      </c>
      <c r="O97">
        <f>COUNTIFS(In_vitro!$C$2:$C$45,"*; "&amp;O$1&amp;"*",In_vitro!$B$2:$B$45,"*"&amp;$A97&amp;"*")</f>
        <v>0</v>
      </c>
      <c r="P97">
        <f>COUNTIFS(In_vitro!$C$2:$C$45,"*"&amp;"; "&amp;N$1&amp;"*",In_vitro!$B$2:$B$45,"*"&amp;$A97&amp;"*",In_vitro!$C$2:$C$45,"*"&amp;"; "&amp;O$1&amp;"*")</f>
        <v>0</v>
      </c>
    </row>
    <row r="98" spans="1:16" x14ac:dyDescent="0.3">
      <c r="A98" s="166" t="s">
        <v>737</v>
      </c>
      <c r="B98" s="163">
        <f>COUNTIF(Data!L:L,"*"&amp;A98&amp;"*")</f>
        <v>1</v>
      </c>
      <c r="C98" s="164">
        <f>COUNTIF(Overview!L:L,"*"&amp;A98&amp;"*")</f>
        <v>1</v>
      </c>
      <c r="D98" s="164">
        <f>COUNTIF('Ligand-Target'!D:D,"*"&amp;A98&amp;"*")</f>
        <v>1</v>
      </c>
      <c r="E98" s="165">
        <f>COUNTIF(In_vitro!$B$2:$B$45,"*"&amp;A98&amp;"*")</f>
        <v>0</v>
      </c>
      <c r="F98">
        <f>COUNTIFS(In_vitro!$C$2:$C$45,"*"&amp;F$1&amp;";*",In_vitro!$B$2:$B$45,"*"&amp;$A98&amp;"*")</f>
        <v>0</v>
      </c>
      <c r="G98">
        <f>COUNTIFS(In_vitro!$C$2:$C$45,"*"&amp;G$1&amp;";*",In_vitro!$B$2:$B$45,"*"&amp;$A98&amp;"*")</f>
        <v>0</v>
      </c>
      <c r="H98">
        <f>COUNTIFS(In_vitro!$C$2:$C$45,"*"&amp;H$1&amp;";*",In_vitro!$B$2:$B$45,"*"&amp;$A98&amp;"*")</f>
        <v>0</v>
      </c>
      <c r="I98">
        <f>COUNTIFS(In_vitro!$C$2:$C$45,"*"&amp;I$1&amp;";*",In_vitro!$B$2:$B$45,"*"&amp;$A98&amp;"*")</f>
        <v>0</v>
      </c>
      <c r="J98">
        <f>COUNTIFS(In_vitro!$C$2:$C$45,"*"&amp;J$1&amp;";*",In_vitro!$B$2:$B$45,"*"&amp;$A98&amp;"*")</f>
        <v>0</v>
      </c>
      <c r="K98">
        <f>COUNTIFS(In_vitro!$C$2:$C$45,"*"&amp;K$1&amp;";*",In_vitro!$B$2:$B$45,"*"&amp;$A98&amp;"*")</f>
        <v>0</v>
      </c>
      <c r="L98">
        <f>COUNTIFS(In_vitro!$C$2:$C$45,"*"&amp;L$1&amp;";*",In_vitro!$B$2:$B$45,"*"&amp;$A98&amp;"*")</f>
        <v>0</v>
      </c>
      <c r="M98">
        <f>COUNTIFS(In_vitro!$C$2:$C$45,"*"&amp;M$1&amp;";*",In_vitro!$B$2:$B$45,"*"&amp;$A98&amp;"*")</f>
        <v>0</v>
      </c>
      <c r="N98">
        <f>COUNTIFS(In_vitro!$C$2:$C$45,"*; "&amp;N$1&amp;"*",In_vitro!$B$2:$B$45,"*"&amp;$A98&amp;"*")</f>
        <v>0</v>
      </c>
      <c r="O98">
        <f>COUNTIFS(In_vitro!$C$2:$C$45,"*; "&amp;O$1&amp;"*",In_vitro!$B$2:$B$45,"*"&amp;$A98&amp;"*")</f>
        <v>0</v>
      </c>
      <c r="P98">
        <f>COUNTIFS(In_vitro!$C$2:$C$45,"*"&amp;"; "&amp;N$1&amp;"*",In_vitro!$B$2:$B$45,"*"&amp;$A98&amp;"*",In_vitro!$C$2:$C$45,"*"&amp;"; "&amp;O$1&amp;"*")</f>
        <v>0</v>
      </c>
    </row>
    <row r="99" spans="1:16" x14ac:dyDescent="0.3">
      <c r="A99" s="166" t="s">
        <v>777</v>
      </c>
      <c r="B99" s="163">
        <f>COUNTIF(Data!L:L,"*"&amp;A99&amp;"*")</f>
        <v>1</v>
      </c>
      <c r="C99" s="164">
        <f>COUNTIF(Overview!L:L,"*"&amp;A99&amp;"*")</f>
        <v>1</v>
      </c>
      <c r="D99" s="164">
        <f>COUNTIF('Ligand-Target'!D:D,"*"&amp;A99&amp;"*")</f>
        <v>1</v>
      </c>
      <c r="E99" s="165">
        <f>COUNTIF(In_vitro!$B$2:$B$45,"*"&amp;A99&amp;"*")</f>
        <v>1</v>
      </c>
      <c r="F99">
        <f>COUNTIFS(In_vitro!$C$2:$C$45,"*"&amp;F$1&amp;";*",In_vitro!$B$2:$B$45,"*"&amp;$A99&amp;"*")</f>
        <v>0</v>
      </c>
      <c r="G99">
        <f>COUNTIFS(In_vitro!$C$2:$C$45,"*"&amp;G$1&amp;";*",In_vitro!$B$2:$B$45,"*"&amp;$A99&amp;"*")</f>
        <v>0</v>
      </c>
      <c r="H99">
        <f>COUNTIFS(In_vitro!$C$2:$C$45,"*"&amp;H$1&amp;";*",In_vitro!$B$2:$B$45,"*"&amp;$A99&amp;"*")</f>
        <v>0</v>
      </c>
      <c r="I99">
        <f>COUNTIFS(In_vitro!$C$2:$C$45,"*"&amp;I$1&amp;";*",In_vitro!$B$2:$B$45,"*"&amp;$A99&amp;"*")</f>
        <v>0</v>
      </c>
      <c r="J99">
        <f>COUNTIFS(In_vitro!$C$2:$C$45,"*"&amp;J$1&amp;";*",In_vitro!$B$2:$B$45,"*"&amp;$A99&amp;"*")</f>
        <v>0</v>
      </c>
      <c r="K99">
        <f>COUNTIFS(In_vitro!$C$2:$C$45,"*"&amp;K$1&amp;";*",In_vitro!$B$2:$B$45,"*"&amp;$A99&amp;"*")</f>
        <v>0</v>
      </c>
      <c r="L99">
        <f>COUNTIFS(In_vitro!$C$2:$C$45,"*"&amp;L$1&amp;";*",In_vitro!$B$2:$B$45,"*"&amp;$A99&amp;"*")</f>
        <v>0</v>
      </c>
      <c r="M99">
        <f>COUNTIFS(In_vitro!$C$2:$C$45,"*"&amp;M$1&amp;";*",In_vitro!$B$2:$B$45,"*"&amp;$A99&amp;"*")</f>
        <v>1</v>
      </c>
      <c r="N99">
        <f>COUNTIFS(In_vitro!$C$2:$C$45,"*; "&amp;N$1&amp;"*",In_vitro!$B$2:$B$45,"*"&amp;$A99&amp;"*")</f>
        <v>1</v>
      </c>
      <c r="O99">
        <f>COUNTIFS(In_vitro!$C$2:$C$45,"*; "&amp;O$1&amp;"*",In_vitro!$B$2:$B$45,"*"&amp;$A99&amp;"*")</f>
        <v>0</v>
      </c>
      <c r="P99">
        <f>COUNTIFS(In_vitro!$C$2:$C$45,"*"&amp;"; "&amp;N$1&amp;"*",In_vitro!$B$2:$B$45,"*"&amp;$A99&amp;"*",In_vitro!$C$2:$C$45,"*"&amp;"; "&amp;O$1&amp;"*")</f>
        <v>0</v>
      </c>
    </row>
    <row r="100" spans="1:16" x14ac:dyDescent="0.3">
      <c r="A100" s="166" t="s">
        <v>724</v>
      </c>
      <c r="B100" s="163">
        <f>COUNTIF(Data!L:L,"*"&amp;A100&amp;"*")</f>
        <v>1</v>
      </c>
      <c r="C100" s="164">
        <f>COUNTIF(Overview!L:L,"*"&amp;A100&amp;"*")</f>
        <v>1</v>
      </c>
      <c r="D100" s="164">
        <f>COUNTIF('Ligand-Target'!D:D,"*"&amp;A100&amp;"*")</f>
        <v>1</v>
      </c>
      <c r="E100" s="165">
        <f>COUNTIF(In_vitro!$B$2:$B$45,"*"&amp;A100&amp;"*")</f>
        <v>0</v>
      </c>
      <c r="F100">
        <f>COUNTIFS(In_vitro!$C$2:$C$45,"*"&amp;F$1&amp;";*",In_vitro!$B$2:$B$45,"*"&amp;$A100&amp;"*")</f>
        <v>0</v>
      </c>
      <c r="G100">
        <f>COUNTIFS(In_vitro!$C$2:$C$45,"*"&amp;G$1&amp;";*",In_vitro!$B$2:$B$45,"*"&amp;$A100&amp;"*")</f>
        <v>0</v>
      </c>
      <c r="H100">
        <f>COUNTIFS(In_vitro!$C$2:$C$45,"*"&amp;H$1&amp;";*",In_vitro!$B$2:$B$45,"*"&amp;$A100&amp;"*")</f>
        <v>0</v>
      </c>
      <c r="I100">
        <f>COUNTIFS(In_vitro!$C$2:$C$45,"*"&amp;I$1&amp;";*",In_vitro!$B$2:$B$45,"*"&amp;$A100&amp;"*")</f>
        <v>0</v>
      </c>
      <c r="J100">
        <f>COUNTIFS(In_vitro!$C$2:$C$45,"*"&amp;J$1&amp;";*",In_vitro!$B$2:$B$45,"*"&amp;$A100&amp;"*")</f>
        <v>0</v>
      </c>
      <c r="K100">
        <f>COUNTIFS(In_vitro!$C$2:$C$45,"*"&amp;K$1&amp;";*",In_vitro!$B$2:$B$45,"*"&amp;$A100&amp;"*")</f>
        <v>0</v>
      </c>
      <c r="L100">
        <f>COUNTIFS(In_vitro!$C$2:$C$45,"*"&amp;L$1&amp;";*",In_vitro!$B$2:$B$45,"*"&amp;$A100&amp;"*")</f>
        <v>0</v>
      </c>
      <c r="M100">
        <f>COUNTIFS(In_vitro!$C$2:$C$45,"*"&amp;M$1&amp;";*",In_vitro!$B$2:$B$45,"*"&amp;$A100&amp;"*")</f>
        <v>0</v>
      </c>
      <c r="N100">
        <f>COUNTIFS(In_vitro!$C$2:$C$45,"*; "&amp;N$1&amp;"*",In_vitro!$B$2:$B$45,"*"&amp;$A100&amp;"*")</f>
        <v>0</v>
      </c>
      <c r="O100">
        <f>COUNTIFS(In_vitro!$C$2:$C$45,"*; "&amp;O$1&amp;"*",In_vitro!$B$2:$B$45,"*"&amp;$A100&amp;"*")</f>
        <v>0</v>
      </c>
      <c r="P100">
        <f>COUNTIFS(In_vitro!$C$2:$C$45,"*"&amp;"; "&amp;N$1&amp;"*",In_vitro!$B$2:$B$45,"*"&amp;$A100&amp;"*",In_vitro!$C$2:$C$45,"*"&amp;"; "&amp;O$1&amp;"*")</f>
        <v>0</v>
      </c>
    </row>
    <row r="101" spans="1:16" x14ac:dyDescent="0.3">
      <c r="A101" s="166" t="s">
        <v>683</v>
      </c>
      <c r="B101" s="163">
        <f>COUNTIF(Data!L:L,"*"&amp;A101&amp;"*")</f>
        <v>1</v>
      </c>
      <c r="C101" s="164">
        <f>COUNTIF(Overview!L:L,"*"&amp;A101&amp;"*")</f>
        <v>1</v>
      </c>
      <c r="D101" s="164">
        <f>COUNTIF('Ligand-Target'!D:D,"*"&amp;A101&amp;"*")</f>
        <v>1</v>
      </c>
      <c r="E101" s="165">
        <f>COUNTIF(In_vitro!$B$2:$B$45,"*"&amp;A101&amp;"*")</f>
        <v>1</v>
      </c>
      <c r="F101">
        <f>COUNTIFS(In_vitro!$C$2:$C$45,"*"&amp;F$1&amp;";*",In_vitro!$B$2:$B$45,"*"&amp;$A101&amp;"*")</f>
        <v>1</v>
      </c>
      <c r="G101">
        <f>COUNTIFS(In_vitro!$C$2:$C$45,"*"&amp;G$1&amp;";*",In_vitro!$B$2:$B$45,"*"&amp;$A101&amp;"*")</f>
        <v>0</v>
      </c>
      <c r="H101">
        <f>COUNTIFS(In_vitro!$C$2:$C$45,"*"&amp;H$1&amp;";*",In_vitro!$B$2:$B$45,"*"&amp;$A101&amp;"*")</f>
        <v>0</v>
      </c>
      <c r="I101">
        <f>COUNTIFS(In_vitro!$C$2:$C$45,"*"&amp;I$1&amp;";*",In_vitro!$B$2:$B$45,"*"&amp;$A101&amp;"*")</f>
        <v>0</v>
      </c>
      <c r="J101">
        <f>COUNTIFS(In_vitro!$C$2:$C$45,"*"&amp;J$1&amp;";*",In_vitro!$B$2:$B$45,"*"&amp;$A101&amp;"*")</f>
        <v>0</v>
      </c>
      <c r="K101">
        <f>COUNTIFS(In_vitro!$C$2:$C$45,"*"&amp;K$1&amp;";*",In_vitro!$B$2:$B$45,"*"&amp;$A101&amp;"*")</f>
        <v>0</v>
      </c>
      <c r="L101">
        <f>COUNTIFS(In_vitro!$C$2:$C$45,"*"&amp;L$1&amp;";*",In_vitro!$B$2:$B$45,"*"&amp;$A101&amp;"*")</f>
        <v>0</v>
      </c>
      <c r="M101">
        <f>COUNTIFS(In_vitro!$C$2:$C$45,"*"&amp;M$1&amp;";*",In_vitro!$B$2:$B$45,"*"&amp;$A101&amp;"*")</f>
        <v>0</v>
      </c>
      <c r="N101">
        <f>COUNTIFS(In_vitro!$C$2:$C$45,"*; "&amp;N$1&amp;"*",In_vitro!$B$2:$B$45,"*"&amp;$A101&amp;"*")</f>
        <v>1</v>
      </c>
      <c r="O101">
        <f>COUNTIFS(In_vitro!$C$2:$C$45,"*; "&amp;O$1&amp;"*",In_vitro!$B$2:$B$45,"*"&amp;$A101&amp;"*")</f>
        <v>0</v>
      </c>
      <c r="P101">
        <f>COUNTIFS(In_vitro!$C$2:$C$45,"*"&amp;"; "&amp;N$1&amp;"*",In_vitro!$B$2:$B$45,"*"&amp;$A101&amp;"*",In_vitro!$C$2:$C$45,"*"&amp;"; "&amp;O$1&amp;"*")</f>
        <v>0</v>
      </c>
    </row>
    <row r="102" spans="1:16" x14ac:dyDescent="0.3">
      <c r="A102" s="166" t="s">
        <v>541</v>
      </c>
      <c r="B102" s="163">
        <f>COUNTIF(Data!L:L,"*"&amp;A102&amp;"*")</f>
        <v>1</v>
      </c>
      <c r="C102" s="164">
        <f>COUNTIF(Overview!L:L,"*"&amp;A102&amp;"*")</f>
        <v>1</v>
      </c>
      <c r="D102" s="164">
        <f>COUNTIF('Ligand-Target'!D:D,"*"&amp;A102&amp;"*")</f>
        <v>1</v>
      </c>
      <c r="E102" s="165">
        <f>COUNTIF(In_vitro!$B$2:$B$45,"*"&amp;A102&amp;"*")</f>
        <v>0</v>
      </c>
      <c r="F102">
        <f>COUNTIFS(In_vitro!$C$2:$C$45,"*"&amp;F$1&amp;";*",In_vitro!$B$2:$B$45,"*"&amp;$A102&amp;"*")</f>
        <v>0</v>
      </c>
      <c r="G102">
        <f>COUNTIFS(In_vitro!$C$2:$C$45,"*"&amp;G$1&amp;";*",In_vitro!$B$2:$B$45,"*"&amp;$A102&amp;"*")</f>
        <v>0</v>
      </c>
      <c r="H102">
        <f>COUNTIFS(In_vitro!$C$2:$C$45,"*"&amp;H$1&amp;";*",In_vitro!$B$2:$B$45,"*"&amp;$A102&amp;"*")</f>
        <v>0</v>
      </c>
      <c r="I102">
        <f>COUNTIFS(In_vitro!$C$2:$C$45,"*"&amp;I$1&amp;";*",In_vitro!$B$2:$B$45,"*"&amp;$A102&amp;"*")</f>
        <v>0</v>
      </c>
      <c r="J102">
        <f>COUNTIFS(In_vitro!$C$2:$C$45,"*"&amp;J$1&amp;";*",In_vitro!$B$2:$B$45,"*"&amp;$A102&amp;"*")</f>
        <v>0</v>
      </c>
      <c r="K102">
        <f>COUNTIFS(In_vitro!$C$2:$C$45,"*"&amp;K$1&amp;";*",In_vitro!$B$2:$B$45,"*"&amp;$A102&amp;"*")</f>
        <v>0</v>
      </c>
      <c r="L102">
        <f>COUNTIFS(In_vitro!$C$2:$C$45,"*"&amp;L$1&amp;";*",In_vitro!$B$2:$B$45,"*"&amp;$A102&amp;"*")</f>
        <v>0</v>
      </c>
      <c r="M102">
        <f>COUNTIFS(In_vitro!$C$2:$C$45,"*"&amp;M$1&amp;";*",In_vitro!$B$2:$B$45,"*"&amp;$A102&amp;"*")</f>
        <v>0</v>
      </c>
      <c r="N102">
        <f>COUNTIFS(In_vitro!$C$2:$C$45,"*; "&amp;N$1&amp;"*",In_vitro!$B$2:$B$45,"*"&amp;$A102&amp;"*")</f>
        <v>0</v>
      </c>
      <c r="O102">
        <f>COUNTIFS(In_vitro!$C$2:$C$45,"*; "&amp;O$1&amp;"*",In_vitro!$B$2:$B$45,"*"&amp;$A102&amp;"*")</f>
        <v>0</v>
      </c>
      <c r="P102">
        <f>COUNTIFS(In_vitro!$C$2:$C$45,"*"&amp;"; "&amp;N$1&amp;"*",In_vitro!$B$2:$B$45,"*"&amp;$A102&amp;"*",In_vitro!$C$2:$C$45,"*"&amp;"; "&amp;O$1&amp;"*")</f>
        <v>0</v>
      </c>
    </row>
    <row r="103" spans="1:16" x14ac:dyDescent="0.3">
      <c r="A103" s="163" t="s">
        <v>642</v>
      </c>
      <c r="B103" s="163">
        <f>COUNTIF(Data!L:L,"*"&amp;A103&amp;"*")</f>
        <v>1</v>
      </c>
      <c r="C103" s="164">
        <f>COUNTIF(Overview!L:L,"*"&amp;A103&amp;"*")</f>
        <v>1</v>
      </c>
      <c r="D103" s="164">
        <f>COUNTIF('Ligand-Target'!D:D,"*"&amp;A103&amp;"*")</f>
        <v>1</v>
      </c>
      <c r="E103" s="165">
        <f>COUNTIF(In_vitro!$B$2:$B$45,"*"&amp;A103&amp;"*")</f>
        <v>0</v>
      </c>
      <c r="F103">
        <f>COUNTIFS(In_vitro!$C$2:$C$45,"*"&amp;F$1&amp;";*",In_vitro!$B$2:$B$45,"*"&amp;$A103&amp;"*")</f>
        <v>0</v>
      </c>
      <c r="G103">
        <f>COUNTIFS(In_vitro!$C$2:$C$45,"*"&amp;G$1&amp;";*",In_vitro!$B$2:$B$45,"*"&amp;$A103&amp;"*")</f>
        <v>0</v>
      </c>
      <c r="H103">
        <f>COUNTIFS(In_vitro!$C$2:$C$45,"*"&amp;H$1&amp;";*",In_vitro!$B$2:$B$45,"*"&amp;$A103&amp;"*")</f>
        <v>0</v>
      </c>
      <c r="I103">
        <f>COUNTIFS(In_vitro!$C$2:$C$45,"*"&amp;I$1&amp;";*",In_vitro!$B$2:$B$45,"*"&amp;$A103&amp;"*")</f>
        <v>0</v>
      </c>
      <c r="J103">
        <f>COUNTIFS(In_vitro!$C$2:$C$45,"*"&amp;J$1&amp;";*",In_vitro!$B$2:$B$45,"*"&amp;$A103&amp;"*")</f>
        <v>0</v>
      </c>
      <c r="K103">
        <f>COUNTIFS(In_vitro!$C$2:$C$45,"*"&amp;K$1&amp;";*",In_vitro!$B$2:$B$45,"*"&amp;$A103&amp;"*")</f>
        <v>0</v>
      </c>
      <c r="L103">
        <f>COUNTIFS(In_vitro!$C$2:$C$45,"*"&amp;L$1&amp;";*",In_vitro!$B$2:$B$45,"*"&amp;$A103&amp;"*")</f>
        <v>0</v>
      </c>
      <c r="M103">
        <f>COUNTIFS(In_vitro!$C$2:$C$45,"*"&amp;M$1&amp;";*",In_vitro!$B$2:$B$45,"*"&amp;$A103&amp;"*")</f>
        <v>0</v>
      </c>
      <c r="N103">
        <f>COUNTIFS(In_vitro!$C$2:$C$45,"*; "&amp;N$1&amp;"*",In_vitro!$B$2:$B$45,"*"&amp;$A103&amp;"*")</f>
        <v>0</v>
      </c>
      <c r="O103">
        <f>COUNTIFS(In_vitro!$C$2:$C$45,"*; "&amp;O$1&amp;"*",In_vitro!$B$2:$B$45,"*"&amp;$A103&amp;"*")</f>
        <v>0</v>
      </c>
      <c r="P103">
        <f>COUNTIFS(In_vitro!$C$2:$C$45,"*"&amp;"; "&amp;N$1&amp;"*",In_vitro!$B$2:$B$45,"*"&amp;$A103&amp;"*",In_vitro!$C$2:$C$45,"*"&amp;"; "&amp;O$1&amp;"*")</f>
        <v>0</v>
      </c>
    </row>
    <row r="104" spans="1:16" x14ac:dyDescent="0.3">
      <c r="A104" s="166" t="s">
        <v>757</v>
      </c>
      <c r="B104" s="163">
        <f>COUNTIF(Data!L:L,"*"&amp;A104&amp;"*")</f>
        <v>1</v>
      </c>
      <c r="C104" s="164">
        <f>COUNTIF(Overview!L:L,"*"&amp;A104&amp;"*")</f>
        <v>1</v>
      </c>
      <c r="D104" s="164">
        <f>COUNTIF('Ligand-Target'!D:D,"*"&amp;A104&amp;"*")</f>
        <v>1</v>
      </c>
      <c r="E104" s="165">
        <f>COUNTIF(In_vitro!$B$2:$B$45,"*"&amp;A104&amp;"*")</f>
        <v>0</v>
      </c>
      <c r="F104">
        <f>COUNTIFS(In_vitro!$C$2:$C$45,"*"&amp;F$1&amp;";*",In_vitro!$B$2:$B$45,"*"&amp;$A104&amp;"*")</f>
        <v>0</v>
      </c>
      <c r="G104">
        <f>COUNTIFS(In_vitro!$C$2:$C$45,"*"&amp;G$1&amp;";*",In_vitro!$B$2:$B$45,"*"&amp;$A104&amp;"*")</f>
        <v>0</v>
      </c>
      <c r="H104">
        <f>COUNTIFS(In_vitro!$C$2:$C$45,"*"&amp;H$1&amp;";*",In_vitro!$B$2:$B$45,"*"&amp;$A104&amp;"*")</f>
        <v>0</v>
      </c>
      <c r="I104">
        <f>COUNTIFS(In_vitro!$C$2:$C$45,"*"&amp;I$1&amp;";*",In_vitro!$B$2:$B$45,"*"&amp;$A104&amp;"*")</f>
        <v>0</v>
      </c>
      <c r="J104">
        <f>COUNTIFS(In_vitro!$C$2:$C$45,"*"&amp;J$1&amp;";*",In_vitro!$B$2:$B$45,"*"&amp;$A104&amp;"*")</f>
        <v>0</v>
      </c>
      <c r="K104">
        <f>COUNTIFS(In_vitro!$C$2:$C$45,"*"&amp;K$1&amp;";*",In_vitro!$B$2:$B$45,"*"&amp;$A104&amp;"*")</f>
        <v>0</v>
      </c>
      <c r="L104">
        <f>COUNTIFS(In_vitro!$C$2:$C$45,"*"&amp;L$1&amp;";*",In_vitro!$B$2:$B$45,"*"&amp;$A104&amp;"*")</f>
        <v>0</v>
      </c>
      <c r="M104">
        <f>COUNTIFS(In_vitro!$C$2:$C$45,"*"&amp;M$1&amp;";*",In_vitro!$B$2:$B$45,"*"&amp;$A104&amp;"*")</f>
        <v>0</v>
      </c>
      <c r="N104">
        <f>COUNTIFS(In_vitro!$C$2:$C$45,"*; "&amp;N$1&amp;"*",In_vitro!$B$2:$B$45,"*"&amp;$A104&amp;"*")</f>
        <v>0</v>
      </c>
      <c r="O104">
        <f>COUNTIFS(In_vitro!$C$2:$C$45,"*; "&amp;O$1&amp;"*",In_vitro!$B$2:$B$45,"*"&amp;$A104&amp;"*")</f>
        <v>0</v>
      </c>
      <c r="P104">
        <f>COUNTIFS(In_vitro!$C$2:$C$45,"*"&amp;"; "&amp;N$1&amp;"*",In_vitro!$B$2:$B$45,"*"&amp;$A104&amp;"*",In_vitro!$C$2:$C$45,"*"&amp;"; "&amp;O$1&amp;"*")</f>
        <v>0</v>
      </c>
    </row>
    <row r="105" spans="1:16" x14ac:dyDescent="0.3">
      <c r="A105" s="166" t="s">
        <v>762</v>
      </c>
      <c r="B105" s="163">
        <f>COUNTIF(Data!L:L,"*"&amp;A105&amp;"*")</f>
        <v>1</v>
      </c>
      <c r="C105" s="164">
        <f>COUNTIF(Overview!L:L,"*"&amp;A105&amp;"*")</f>
        <v>1</v>
      </c>
      <c r="D105" s="164">
        <f>COUNTIF('Ligand-Target'!D:D,"*"&amp;A105&amp;"*")</f>
        <v>1</v>
      </c>
      <c r="E105" s="165">
        <f>COUNTIF(In_vitro!$B$2:$B$45,"*"&amp;A105&amp;"*")</f>
        <v>0</v>
      </c>
      <c r="F105">
        <f>COUNTIFS(In_vitro!$C$2:$C$45,"*"&amp;F$1&amp;";*",In_vitro!$B$2:$B$45,"*"&amp;$A105&amp;"*")</f>
        <v>0</v>
      </c>
      <c r="G105">
        <f>COUNTIFS(In_vitro!$C$2:$C$45,"*"&amp;G$1&amp;";*",In_vitro!$B$2:$B$45,"*"&amp;$A105&amp;"*")</f>
        <v>0</v>
      </c>
      <c r="H105">
        <f>COUNTIFS(In_vitro!$C$2:$C$45,"*"&amp;H$1&amp;";*",In_vitro!$B$2:$B$45,"*"&amp;$A105&amp;"*")</f>
        <v>0</v>
      </c>
      <c r="I105">
        <f>COUNTIFS(In_vitro!$C$2:$C$45,"*"&amp;I$1&amp;";*",In_vitro!$B$2:$B$45,"*"&amp;$A105&amp;"*")</f>
        <v>0</v>
      </c>
      <c r="J105">
        <f>COUNTIFS(In_vitro!$C$2:$C$45,"*"&amp;J$1&amp;";*",In_vitro!$B$2:$B$45,"*"&amp;$A105&amp;"*")</f>
        <v>0</v>
      </c>
      <c r="K105">
        <f>COUNTIFS(In_vitro!$C$2:$C$45,"*"&amp;K$1&amp;";*",In_vitro!$B$2:$B$45,"*"&amp;$A105&amp;"*")</f>
        <v>0</v>
      </c>
      <c r="L105">
        <f>COUNTIFS(In_vitro!$C$2:$C$45,"*"&amp;L$1&amp;";*",In_vitro!$B$2:$B$45,"*"&amp;$A105&amp;"*")</f>
        <v>0</v>
      </c>
      <c r="M105">
        <f>COUNTIFS(In_vitro!$C$2:$C$45,"*"&amp;M$1&amp;";*",In_vitro!$B$2:$B$45,"*"&amp;$A105&amp;"*")</f>
        <v>0</v>
      </c>
      <c r="N105">
        <f>COUNTIFS(In_vitro!$C$2:$C$45,"*; "&amp;N$1&amp;"*",In_vitro!$B$2:$B$45,"*"&amp;$A105&amp;"*")</f>
        <v>0</v>
      </c>
      <c r="O105">
        <f>COUNTIFS(In_vitro!$C$2:$C$45,"*; "&amp;O$1&amp;"*",In_vitro!$B$2:$B$45,"*"&amp;$A105&amp;"*")</f>
        <v>0</v>
      </c>
      <c r="P105">
        <f>COUNTIFS(In_vitro!$C$2:$C$45,"*"&amp;"; "&amp;N$1&amp;"*",In_vitro!$B$2:$B$45,"*"&amp;$A105&amp;"*",In_vitro!$C$2:$C$45,"*"&amp;"; "&amp;O$1&amp;"*")</f>
        <v>0</v>
      </c>
    </row>
    <row r="106" spans="1:16" x14ac:dyDescent="0.3">
      <c r="A106" s="166" t="s">
        <v>767</v>
      </c>
      <c r="B106" s="163">
        <f>COUNTIF(Data!L:L,"*"&amp;A106&amp;"*")</f>
        <v>1</v>
      </c>
      <c r="C106" s="164">
        <f>COUNTIF(Overview!L:L,"*"&amp;A106&amp;"*")</f>
        <v>1</v>
      </c>
      <c r="D106" s="164">
        <f>COUNTIF('Ligand-Target'!D:D,"*"&amp;A106&amp;"*")</f>
        <v>1</v>
      </c>
      <c r="E106" s="165">
        <f>COUNTIF(In_vitro!$B$2:$B$45,"*"&amp;A106&amp;"*")</f>
        <v>0</v>
      </c>
      <c r="F106">
        <f>COUNTIFS(In_vitro!$C$2:$C$45,"*"&amp;F$1&amp;";*",In_vitro!$B$2:$B$45,"*"&amp;$A106&amp;"*")</f>
        <v>0</v>
      </c>
      <c r="G106">
        <f>COUNTIFS(In_vitro!$C$2:$C$45,"*"&amp;G$1&amp;";*",In_vitro!$B$2:$B$45,"*"&amp;$A106&amp;"*")</f>
        <v>0</v>
      </c>
      <c r="H106">
        <f>COUNTIFS(In_vitro!$C$2:$C$45,"*"&amp;H$1&amp;";*",In_vitro!$B$2:$B$45,"*"&amp;$A106&amp;"*")</f>
        <v>0</v>
      </c>
      <c r="I106">
        <f>COUNTIFS(In_vitro!$C$2:$C$45,"*"&amp;I$1&amp;";*",In_vitro!$B$2:$B$45,"*"&amp;$A106&amp;"*")</f>
        <v>0</v>
      </c>
      <c r="J106">
        <f>COUNTIFS(In_vitro!$C$2:$C$45,"*"&amp;J$1&amp;";*",In_vitro!$B$2:$B$45,"*"&amp;$A106&amp;"*")</f>
        <v>0</v>
      </c>
      <c r="K106">
        <f>COUNTIFS(In_vitro!$C$2:$C$45,"*"&amp;K$1&amp;";*",In_vitro!$B$2:$B$45,"*"&amp;$A106&amp;"*")</f>
        <v>0</v>
      </c>
      <c r="L106">
        <f>COUNTIFS(In_vitro!$C$2:$C$45,"*"&amp;L$1&amp;";*",In_vitro!$B$2:$B$45,"*"&amp;$A106&amp;"*")</f>
        <v>0</v>
      </c>
      <c r="M106">
        <f>COUNTIFS(In_vitro!$C$2:$C$45,"*"&amp;M$1&amp;";*",In_vitro!$B$2:$B$45,"*"&amp;$A106&amp;"*")</f>
        <v>0</v>
      </c>
      <c r="N106">
        <f>COUNTIFS(In_vitro!$C$2:$C$45,"*; "&amp;N$1&amp;"*",In_vitro!$B$2:$B$45,"*"&amp;$A106&amp;"*")</f>
        <v>0</v>
      </c>
      <c r="O106">
        <f>COUNTIFS(In_vitro!$C$2:$C$45,"*; "&amp;O$1&amp;"*",In_vitro!$B$2:$B$45,"*"&amp;$A106&amp;"*")</f>
        <v>0</v>
      </c>
      <c r="P106">
        <f>COUNTIFS(In_vitro!$C$2:$C$45,"*"&amp;"; "&amp;N$1&amp;"*",In_vitro!$B$2:$B$45,"*"&amp;$A106&amp;"*",In_vitro!$C$2:$C$45,"*"&amp;"; "&amp;O$1&amp;"*")</f>
        <v>0</v>
      </c>
    </row>
    <row r="107" spans="1:16" x14ac:dyDescent="0.3">
      <c r="A107" s="163" t="s">
        <v>641</v>
      </c>
      <c r="B107" s="163">
        <f>COUNTIF(Data!L:L,"*"&amp;A107&amp;"*")</f>
        <v>1</v>
      </c>
      <c r="C107" s="164">
        <f>COUNTIF(Overview!L:L,"*"&amp;A107&amp;"*")</f>
        <v>1</v>
      </c>
      <c r="D107" s="164">
        <f>COUNTIF('Ligand-Target'!D:D,"*"&amp;A107&amp;"*")</f>
        <v>1</v>
      </c>
      <c r="E107" s="165">
        <f>COUNTIF(In_vitro!$B$2:$B$45,"*"&amp;A107&amp;"*")</f>
        <v>0</v>
      </c>
      <c r="F107">
        <f>COUNTIFS(In_vitro!$C$2:$C$45,"*"&amp;F$1&amp;";*",In_vitro!$B$2:$B$45,"*"&amp;$A107&amp;"*")</f>
        <v>0</v>
      </c>
      <c r="G107">
        <f>COUNTIFS(In_vitro!$C$2:$C$45,"*"&amp;G$1&amp;";*",In_vitro!$B$2:$B$45,"*"&amp;$A107&amp;"*")</f>
        <v>0</v>
      </c>
      <c r="H107">
        <f>COUNTIFS(In_vitro!$C$2:$C$45,"*"&amp;H$1&amp;";*",In_vitro!$B$2:$B$45,"*"&amp;$A107&amp;"*")</f>
        <v>0</v>
      </c>
      <c r="I107">
        <f>COUNTIFS(In_vitro!$C$2:$C$45,"*"&amp;I$1&amp;";*",In_vitro!$B$2:$B$45,"*"&amp;$A107&amp;"*")</f>
        <v>0</v>
      </c>
      <c r="J107">
        <f>COUNTIFS(In_vitro!$C$2:$C$45,"*"&amp;J$1&amp;";*",In_vitro!$B$2:$B$45,"*"&amp;$A107&amp;"*")</f>
        <v>0</v>
      </c>
      <c r="K107">
        <f>COUNTIFS(In_vitro!$C$2:$C$45,"*"&amp;K$1&amp;";*",In_vitro!$B$2:$B$45,"*"&amp;$A107&amp;"*")</f>
        <v>0</v>
      </c>
      <c r="L107">
        <f>COUNTIFS(In_vitro!$C$2:$C$45,"*"&amp;L$1&amp;";*",In_vitro!$B$2:$B$45,"*"&amp;$A107&amp;"*")</f>
        <v>0</v>
      </c>
      <c r="M107">
        <f>COUNTIFS(In_vitro!$C$2:$C$45,"*"&amp;M$1&amp;";*",In_vitro!$B$2:$B$45,"*"&amp;$A107&amp;"*")</f>
        <v>0</v>
      </c>
      <c r="N107">
        <f>COUNTIFS(In_vitro!$C$2:$C$45,"*; "&amp;N$1&amp;"*",In_vitro!$B$2:$B$45,"*"&amp;$A107&amp;"*")</f>
        <v>0</v>
      </c>
      <c r="O107">
        <f>COUNTIFS(In_vitro!$C$2:$C$45,"*; "&amp;O$1&amp;"*",In_vitro!$B$2:$B$45,"*"&amp;$A107&amp;"*")</f>
        <v>0</v>
      </c>
      <c r="P107">
        <f>COUNTIFS(In_vitro!$C$2:$C$45,"*"&amp;"; "&amp;N$1&amp;"*",In_vitro!$B$2:$B$45,"*"&amp;$A107&amp;"*",In_vitro!$C$2:$C$45,"*"&amp;"; "&amp;O$1&amp;"*")</f>
        <v>0</v>
      </c>
    </row>
    <row r="108" spans="1:16" x14ac:dyDescent="0.3">
      <c r="A108" s="166" t="s">
        <v>495</v>
      </c>
      <c r="B108" s="163">
        <f>COUNTIF(Data!L:L,"*"&amp;A108&amp;"*")</f>
        <v>1</v>
      </c>
      <c r="C108" s="164">
        <f>COUNTIF(Overview!L:L,"*"&amp;A108&amp;"*")</f>
        <v>1</v>
      </c>
      <c r="D108" s="164">
        <f>COUNTIF('Ligand-Target'!D:D,"*"&amp;A108&amp;"*")</f>
        <v>1</v>
      </c>
      <c r="E108" s="165">
        <f>COUNTIF(In_vitro!$B$2:$B$45,"*"&amp;A108&amp;"*")</f>
        <v>0</v>
      </c>
      <c r="F108">
        <f>COUNTIFS(In_vitro!$C$2:$C$45,"*"&amp;F$1&amp;";*",In_vitro!$B$2:$B$45,"*"&amp;$A108&amp;"*")</f>
        <v>0</v>
      </c>
      <c r="G108">
        <f>COUNTIFS(In_vitro!$C$2:$C$45,"*"&amp;G$1&amp;";*",In_vitro!$B$2:$B$45,"*"&amp;$A108&amp;"*")</f>
        <v>0</v>
      </c>
      <c r="H108">
        <f>COUNTIFS(In_vitro!$C$2:$C$45,"*"&amp;H$1&amp;";*",In_vitro!$B$2:$B$45,"*"&amp;$A108&amp;"*")</f>
        <v>0</v>
      </c>
      <c r="I108">
        <f>COUNTIFS(In_vitro!$C$2:$C$45,"*"&amp;I$1&amp;";*",In_vitro!$B$2:$B$45,"*"&amp;$A108&amp;"*")</f>
        <v>0</v>
      </c>
      <c r="J108">
        <f>COUNTIFS(In_vitro!$C$2:$C$45,"*"&amp;J$1&amp;";*",In_vitro!$B$2:$B$45,"*"&amp;$A108&amp;"*")</f>
        <v>0</v>
      </c>
      <c r="K108">
        <f>COUNTIFS(In_vitro!$C$2:$C$45,"*"&amp;K$1&amp;";*",In_vitro!$B$2:$B$45,"*"&amp;$A108&amp;"*")</f>
        <v>0</v>
      </c>
      <c r="L108">
        <f>COUNTIFS(In_vitro!$C$2:$C$45,"*"&amp;L$1&amp;";*",In_vitro!$B$2:$B$45,"*"&amp;$A108&amp;"*")</f>
        <v>0</v>
      </c>
      <c r="M108">
        <f>COUNTIFS(In_vitro!$C$2:$C$45,"*"&amp;M$1&amp;";*",In_vitro!$B$2:$B$45,"*"&amp;$A108&amp;"*")</f>
        <v>0</v>
      </c>
      <c r="N108">
        <f>COUNTIFS(In_vitro!$C$2:$C$45,"*; "&amp;N$1&amp;"*",In_vitro!$B$2:$B$45,"*"&amp;$A108&amp;"*")</f>
        <v>0</v>
      </c>
      <c r="O108">
        <f>COUNTIFS(In_vitro!$C$2:$C$45,"*; "&amp;O$1&amp;"*",In_vitro!$B$2:$B$45,"*"&amp;$A108&amp;"*")</f>
        <v>0</v>
      </c>
      <c r="P108">
        <f>COUNTIFS(In_vitro!$C$2:$C$45,"*"&amp;"; "&amp;N$1&amp;"*",In_vitro!$B$2:$B$45,"*"&amp;$A108&amp;"*",In_vitro!$C$2:$C$45,"*"&amp;"; "&amp;O$1&amp;"*")</f>
        <v>0</v>
      </c>
    </row>
    <row r="109" spans="1:16" x14ac:dyDescent="0.3">
      <c r="A109" s="166" t="s">
        <v>386</v>
      </c>
      <c r="B109" s="163">
        <f>COUNTIF(Data!L:L,"*"&amp;A109&amp;"*")</f>
        <v>1</v>
      </c>
      <c r="C109" s="164">
        <f>COUNTIF(Overview!L:L,"*"&amp;A109&amp;"*")</f>
        <v>1</v>
      </c>
      <c r="D109" s="164">
        <f>COUNTIF('Ligand-Target'!D:D,"*"&amp;A109&amp;"*")</f>
        <v>1</v>
      </c>
      <c r="E109" s="165">
        <f>COUNTIF(In_vitro!$B$2:$B$45,"*"&amp;A109&amp;"*")</f>
        <v>1</v>
      </c>
      <c r="F109">
        <f>COUNTIFS(In_vitro!$C$2:$C$45,"*"&amp;F$1&amp;";*",In_vitro!$B$2:$B$45,"*"&amp;$A109&amp;"*")</f>
        <v>0</v>
      </c>
      <c r="G109">
        <f>COUNTIFS(In_vitro!$C$2:$C$45,"*"&amp;G$1&amp;";*",In_vitro!$B$2:$B$45,"*"&amp;$A109&amp;"*")</f>
        <v>0</v>
      </c>
      <c r="H109">
        <f>COUNTIFS(In_vitro!$C$2:$C$45,"*"&amp;H$1&amp;";*",In_vitro!$B$2:$B$45,"*"&amp;$A109&amp;"*")</f>
        <v>0</v>
      </c>
      <c r="I109">
        <f>COUNTIFS(In_vitro!$C$2:$C$45,"*"&amp;I$1&amp;";*",In_vitro!$B$2:$B$45,"*"&amp;$A109&amp;"*")</f>
        <v>1</v>
      </c>
      <c r="J109">
        <f>COUNTIFS(In_vitro!$C$2:$C$45,"*"&amp;J$1&amp;";*",In_vitro!$B$2:$B$45,"*"&amp;$A109&amp;"*")</f>
        <v>1</v>
      </c>
      <c r="K109">
        <f>COUNTIFS(In_vitro!$C$2:$C$45,"*"&amp;K$1&amp;";*",In_vitro!$B$2:$B$45,"*"&amp;$A109&amp;"*")</f>
        <v>0</v>
      </c>
      <c r="L109">
        <f>COUNTIFS(In_vitro!$C$2:$C$45,"*"&amp;L$1&amp;";*",In_vitro!$B$2:$B$45,"*"&amp;$A109&amp;"*")</f>
        <v>1</v>
      </c>
      <c r="M109">
        <f>COUNTIFS(In_vitro!$C$2:$C$45,"*"&amp;M$1&amp;";*",In_vitro!$B$2:$B$45,"*"&amp;$A109&amp;"*")</f>
        <v>0</v>
      </c>
      <c r="N109">
        <f>COUNTIFS(In_vitro!$C$2:$C$45,"*; "&amp;N$1&amp;"*",In_vitro!$B$2:$B$45,"*"&amp;$A109&amp;"*")</f>
        <v>1</v>
      </c>
      <c r="O109">
        <f>COUNTIFS(In_vitro!$C$2:$C$45,"*; "&amp;O$1&amp;"*",In_vitro!$B$2:$B$45,"*"&amp;$A109&amp;"*")</f>
        <v>1</v>
      </c>
      <c r="P109">
        <f>COUNTIFS(In_vitro!$C$2:$C$45,"*"&amp;"; "&amp;N$1&amp;"*",In_vitro!$B$2:$B$45,"*"&amp;$A109&amp;"*",In_vitro!$C$2:$C$45,"*"&amp;"; "&amp;O$1&amp;"*")</f>
        <v>1</v>
      </c>
    </row>
    <row r="110" spans="1:16" x14ac:dyDescent="0.3">
      <c r="A110" s="166" t="s">
        <v>725</v>
      </c>
      <c r="B110" s="163">
        <f>COUNTIF(Data!L:L,"*"&amp;A110&amp;"*")</f>
        <v>1</v>
      </c>
      <c r="C110" s="164">
        <f>COUNTIF(Overview!L:L,"*"&amp;A110&amp;"*")</f>
        <v>1</v>
      </c>
      <c r="D110" s="164">
        <f>COUNTIF('Ligand-Target'!D:D,"*"&amp;A110&amp;"*")</f>
        <v>1</v>
      </c>
      <c r="E110" s="165">
        <f>COUNTIF(In_vitro!$B$2:$B$45,"*"&amp;A110&amp;"*")</f>
        <v>0</v>
      </c>
      <c r="F110">
        <f>COUNTIFS(In_vitro!$C$2:$C$45,"*"&amp;F$1&amp;";*",In_vitro!$B$2:$B$45,"*"&amp;$A110&amp;"*")</f>
        <v>0</v>
      </c>
      <c r="G110">
        <f>COUNTIFS(In_vitro!$C$2:$C$45,"*"&amp;G$1&amp;";*",In_vitro!$B$2:$B$45,"*"&amp;$A110&amp;"*")</f>
        <v>0</v>
      </c>
      <c r="H110">
        <f>COUNTIFS(In_vitro!$C$2:$C$45,"*"&amp;H$1&amp;";*",In_vitro!$B$2:$B$45,"*"&amp;$A110&amp;"*")</f>
        <v>0</v>
      </c>
      <c r="I110">
        <f>COUNTIFS(In_vitro!$C$2:$C$45,"*"&amp;I$1&amp;";*",In_vitro!$B$2:$B$45,"*"&amp;$A110&amp;"*")</f>
        <v>0</v>
      </c>
      <c r="J110">
        <f>COUNTIFS(In_vitro!$C$2:$C$45,"*"&amp;J$1&amp;";*",In_vitro!$B$2:$B$45,"*"&amp;$A110&amp;"*")</f>
        <v>0</v>
      </c>
      <c r="K110">
        <f>COUNTIFS(In_vitro!$C$2:$C$45,"*"&amp;K$1&amp;";*",In_vitro!$B$2:$B$45,"*"&amp;$A110&amp;"*")</f>
        <v>0</v>
      </c>
      <c r="L110">
        <f>COUNTIFS(In_vitro!$C$2:$C$45,"*"&amp;L$1&amp;";*",In_vitro!$B$2:$B$45,"*"&amp;$A110&amp;"*")</f>
        <v>0</v>
      </c>
      <c r="M110">
        <f>COUNTIFS(In_vitro!$C$2:$C$45,"*"&amp;M$1&amp;";*",In_vitro!$B$2:$B$45,"*"&amp;$A110&amp;"*")</f>
        <v>0</v>
      </c>
      <c r="N110">
        <f>COUNTIFS(In_vitro!$C$2:$C$45,"*; "&amp;N$1&amp;"*",In_vitro!$B$2:$B$45,"*"&amp;$A110&amp;"*")</f>
        <v>0</v>
      </c>
      <c r="O110">
        <f>COUNTIFS(In_vitro!$C$2:$C$45,"*; "&amp;O$1&amp;"*",In_vitro!$B$2:$B$45,"*"&amp;$A110&amp;"*")</f>
        <v>0</v>
      </c>
      <c r="P110">
        <f>COUNTIFS(In_vitro!$C$2:$C$45,"*"&amp;"; "&amp;N$1&amp;"*",In_vitro!$B$2:$B$45,"*"&amp;$A110&amp;"*",In_vitro!$C$2:$C$45,"*"&amp;"; "&amp;O$1&amp;"*")</f>
        <v>0</v>
      </c>
    </row>
    <row r="111" spans="1:16" x14ac:dyDescent="0.3">
      <c r="A111" s="166" t="s">
        <v>764</v>
      </c>
      <c r="B111" s="163">
        <f>COUNTIF(Data!L:L,"*"&amp;A111&amp;"*")</f>
        <v>1</v>
      </c>
      <c r="C111" s="164">
        <f>COUNTIF(Overview!L:L,"*"&amp;A111&amp;"*")</f>
        <v>1</v>
      </c>
      <c r="D111" s="164">
        <f>COUNTIF('Ligand-Target'!D:D,"*"&amp;A111&amp;"*")</f>
        <v>1</v>
      </c>
      <c r="E111" s="165">
        <f>COUNTIF(In_vitro!$B$2:$B$45,"*"&amp;A111&amp;"*")</f>
        <v>0</v>
      </c>
      <c r="F111">
        <f>COUNTIFS(In_vitro!$C$2:$C$45,"*"&amp;F$1&amp;";*",In_vitro!$B$2:$B$45,"*"&amp;$A111&amp;"*")</f>
        <v>0</v>
      </c>
      <c r="G111">
        <f>COUNTIFS(In_vitro!$C$2:$C$45,"*"&amp;G$1&amp;";*",In_vitro!$B$2:$B$45,"*"&amp;$A111&amp;"*")</f>
        <v>0</v>
      </c>
      <c r="H111">
        <f>COUNTIFS(In_vitro!$C$2:$C$45,"*"&amp;H$1&amp;";*",In_vitro!$B$2:$B$45,"*"&amp;$A111&amp;"*")</f>
        <v>0</v>
      </c>
      <c r="I111">
        <f>COUNTIFS(In_vitro!$C$2:$C$45,"*"&amp;I$1&amp;";*",In_vitro!$B$2:$B$45,"*"&amp;$A111&amp;"*")</f>
        <v>0</v>
      </c>
      <c r="J111">
        <f>COUNTIFS(In_vitro!$C$2:$C$45,"*"&amp;J$1&amp;";*",In_vitro!$B$2:$B$45,"*"&amp;$A111&amp;"*")</f>
        <v>0</v>
      </c>
      <c r="K111">
        <f>COUNTIFS(In_vitro!$C$2:$C$45,"*"&amp;K$1&amp;";*",In_vitro!$B$2:$B$45,"*"&amp;$A111&amp;"*")</f>
        <v>0</v>
      </c>
      <c r="L111">
        <f>COUNTIFS(In_vitro!$C$2:$C$45,"*"&amp;L$1&amp;";*",In_vitro!$B$2:$B$45,"*"&amp;$A111&amp;"*")</f>
        <v>0</v>
      </c>
      <c r="M111">
        <f>COUNTIFS(In_vitro!$C$2:$C$45,"*"&amp;M$1&amp;";*",In_vitro!$B$2:$B$45,"*"&amp;$A111&amp;"*")</f>
        <v>0</v>
      </c>
      <c r="N111">
        <f>COUNTIFS(In_vitro!$C$2:$C$45,"*; "&amp;N$1&amp;"*",In_vitro!$B$2:$B$45,"*"&amp;$A111&amp;"*")</f>
        <v>0</v>
      </c>
      <c r="O111">
        <f>COUNTIFS(In_vitro!$C$2:$C$45,"*; "&amp;O$1&amp;"*",In_vitro!$B$2:$B$45,"*"&amp;$A111&amp;"*")</f>
        <v>0</v>
      </c>
      <c r="P111">
        <f>COUNTIFS(In_vitro!$C$2:$C$45,"*"&amp;"; "&amp;N$1&amp;"*",In_vitro!$B$2:$B$45,"*"&amp;$A111&amp;"*",In_vitro!$C$2:$C$45,"*"&amp;"; "&amp;O$1&amp;"*")</f>
        <v>0</v>
      </c>
    </row>
    <row r="112" spans="1:16" x14ac:dyDescent="0.3">
      <c r="A112" s="166" t="s">
        <v>395</v>
      </c>
      <c r="B112" s="163">
        <f>COUNTIF(Data!L:L,"*"&amp;A112&amp;"*")</f>
        <v>1</v>
      </c>
      <c r="C112" s="164">
        <f>COUNTIF(Overview!L:L,"*"&amp;A112&amp;"*")</f>
        <v>1</v>
      </c>
      <c r="D112" s="164">
        <f>COUNTIF('Ligand-Target'!D:D,"*"&amp;A112&amp;"*")</f>
        <v>1</v>
      </c>
      <c r="E112" s="165">
        <f>COUNTIF(In_vitro!$B$2:$B$45,"*"&amp;A112&amp;"*")</f>
        <v>1</v>
      </c>
      <c r="F112">
        <f>COUNTIFS(In_vitro!$C$2:$C$45,"*"&amp;F$1&amp;";*",In_vitro!$B$2:$B$45,"*"&amp;$A112&amp;"*")</f>
        <v>0</v>
      </c>
      <c r="G112">
        <f>COUNTIFS(In_vitro!$C$2:$C$45,"*"&amp;G$1&amp;";*",In_vitro!$B$2:$B$45,"*"&amp;$A112&amp;"*")</f>
        <v>0</v>
      </c>
      <c r="H112">
        <f>COUNTIFS(In_vitro!$C$2:$C$45,"*"&amp;H$1&amp;";*",In_vitro!$B$2:$B$45,"*"&amp;$A112&amp;"*")</f>
        <v>0</v>
      </c>
      <c r="I112">
        <f>COUNTIFS(In_vitro!$C$2:$C$45,"*"&amp;I$1&amp;";*",In_vitro!$B$2:$B$45,"*"&amp;$A112&amp;"*")</f>
        <v>1</v>
      </c>
      <c r="J112">
        <f>COUNTIFS(In_vitro!$C$2:$C$45,"*"&amp;J$1&amp;";*",In_vitro!$B$2:$B$45,"*"&amp;$A112&amp;"*")</f>
        <v>0</v>
      </c>
      <c r="K112">
        <f>COUNTIFS(In_vitro!$C$2:$C$45,"*"&amp;K$1&amp;";*",In_vitro!$B$2:$B$45,"*"&amp;$A112&amp;"*")</f>
        <v>1</v>
      </c>
      <c r="L112">
        <f>COUNTIFS(In_vitro!$C$2:$C$45,"*"&amp;L$1&amp;";*",In_vitro!$B$2:$B$45,"*"&amp;$A112&amp;"*")</f>
        <v>0</v>
      </c>
      <c r="M112">
        <f>COUNTIFS(In_vitro!$C$2:$C$45,"*"&amp;M$1&amp;";*",In_vitro!$B$2:$B$45,"*"&amp;$A112&amp;"*")</f>
        <v>0</v>
      </c>
      <c r="N112">
        <f>COUNTIFS(In_vitro!$C$2:$C$45,"*; "&amp;N$1&amp;"*",In_vitro!$B$2:$B$45,"*"&amp;$A112&amp;"*")</f>
        <v>0</v>
      </c>
      <c r="O112">
        <f>COUNTIFS(In_vitro!$C$2:$C$45,"*; "&amp;O$1&amp;"*",In_vitro!$B$2:$B$45,"*"&amp;$A112&amp;"*")</f>
        <v>1</v>
      </c>
      <c r="P112">
        <f>COUNTIFS(In_vitro!$C$2:$C$45,"*"&amp;"; "&amp;N$1&amp;"*",In_vitro!$B$2:$B$45,"*"&amp;$A112&amp;"*",In_vitro!$C$2:$C$45,"*"&amp;"; "&amp;O$1&amp;"*")</f>
        <v>0</v>
      </c>
    </row>
    <row r="113" spans="1:16" x14ac:dyDescent="0.3">
      <c r="A113" s="166" t="s">
        <v>850</v>
      </c>
      <c r="B113" s="163">
        <f>COUNTIF(Data!L:L,"*"&amp;A113&amp;"*")</f>
        <v>1</v>
      </c>
      <c r="C113" s="164">
        <f>COUNTIF(Overview!L:L,"*"&amp;A113&amp;"*")</f>
        <v>1</v>
      </c>
      <c r="D113" s="164">
        <f>COUNTIF('Ligand-Target'!D:D,"*"&amp;A113&amp;"*")</f>
        <v>0</v>
      </c>
      <c r="E113" s="165">
        <f>COUNTIF(In_vitro!$B$2:$B$45,"*"&amp;A113&amp;"*")</f>
        <v>0</v>
      </c>
      <c r="F113">
        <f>COUNTIFS(In_vitro!$C$2:$C$45,"*"&amp;F$1&amp;";*",In_vitro!$B$2:$B$45,"*"&amp;$A113&amp;"*")</f>
        <v>0</v>
      </c>
      <c r="G113">
        <f>COUNTIFS(In_vitro!$C$2:$C$45,"*"&amp;G$1&amp;";*",In_vitro!$B$2:$B$45,"*"&amp;$A113&amp;"*")</f>
        <v>0</v>
      </c>
      <c r="H113">
        <f>COUNTIFS(In_vitro!$C$2:$C$45,"*"&amp;H$1&amp;";*",In_vitro!$B$2:$B$45,"*"&amp;$A113&amp;"*")</f>
        <v>0</v>
      </c>
      <c r="I113">
        <f>COUNTIFS(In_vitro!$C$2:$C$45,"*"&amp;I$1&amp;";*",In_vitro!$B$2:$B$45,"*"&amp;$A113&amp;"*")</f>
        <v>0</v>
      </c>
      <c r="J113">
        <f>COUNTIFS(In_vitro!$C$2:$C$45,"*"&amp;J$1&amp;";*",In_vitro!$B$2:$B$45,"*"&amp;$A113&amp;"*")</f>
        <v>0</v>
      </c>
      <c r="K113">
        <f>COUNTIFS(In_vitro!$C$2:$C$45,"*"&amp;K$1&amp;";*",In_vitro!$B$2:$B$45,"*"&amp;$A113&amp;"*")</f>
        <v>0</v>
      </c>
      <c r="L113">
        <f>COUNTIFS(In_vitro!$C$2:$C$45,"*"&amp;L$1&amp;";*",In_vitro!$B$2:$B$45,"*"&amp;$A113&amp;"*")</f>
        <v>0</v>
      </c>
      <c r="M113">
        <f>COUNTIFS(In_vitro!$C$2:$C$45,"*"&amp;M$1&amp;";*",In_vitro!$B$2:$B$45,"*"&amp;$A113&amp;"*")</f>
        <v>0</v>
      </c>
      <c r="N113">
        <f>COUNTIFS(In_vitro!$C$2:$C$45,"*; "&amp;N$1&amp;"*",In_vitro!$B$2:$B$45,"*"&amp;$A113&amp;"*")</f>
        <v>0</v>
      </c>
      <c r="O113">
        <f>COUNTIFS(In_vitro!$C$2:$C$45,"*; "&amp;O$1&amp;"*",In_vitro!$B$2:$B$45,"*"&amp;$A113&amp;"*")</f>
        <v>0</v>
      </c>
      <c r="P113">
        <f>COUNTIFS(In_vitro!$C$2:$C$45,"*"&amp;"; "&amp;N$1&amp;"*",In_vitro!$B$2:$B$45,"*"&amp;$A113&amp;"*",In_vitro!$C$2:$C$45,"*"&amp;"; "&amp;O$1&amp;"*")</f>
        <v>0</v>
      </c>
    </row>
    <row r="114" spans="1:16" x14ac:dyDescent="0.3">
      <c r="A114" s="166" t="s">
        <v>851</v>
      </c>
      <c r="B114" s="163">
        <f>COUNTIF(Data!L:L,"*"&amp;A114&amp;"*")</f>
        <v>1</v>
      </c>
      <c r="C114" s="164">
        <f>COUNTIF(Overview!L:L,"*"&amp;A114&amp;"*")</f>
        <v>1</v>
      </c>
      <c r="D114" s="164">
        <f>COUNTIF('Ligand-Target'!D:D,"*"&amp;A114&amp;"*")</f>
        <v>0</v>
      </c>
      <c r="E114" s="165">
        <f>COUNTIF(In_vitro!$B$2:$B$45,"*"&amp;A114&amp;"*")</f>
        <v>0</v>
      </c>
      <c r="F114">
        <f>COUNTIFS(In_vitro!$C$2:$C$45,"*"&amp;F$1&amp;";*",In_vitro!$B$2:$B$45,"*"&amp;$A114&amp;"*")</f>
        <v>0</v>
      </c>
      <c r="G114">
        <f>COUNTIFS(In_vitro!$C$2:$C$45,"*"&amp;G$1&amp;";*",In_vitro!$B$2:$B$45,"*"&amp;$A114&amp;"*")</f>
        <v>0</v>
      </c>
      <c r="H114">
        <f>COUNTIFS(In_vitro!$C$2:$C$45,"*"&amp;H$1&amp;";*",In_vitro!$B$2:$B$45,"*"&amp;$A114&amp;"*")</f>
        <v>0</v>
      </c>
      <c r="I114">
        <f>COUNTIFS(In_vitro!$C$2:$C$45,"*"&amp;I$1&amp;";*",In_vitro!$B$2:$B$45,"*"&amp;$A114&amp;"*")</f>
        <v>0</v>
      </c>
      <c r="J114">
        <f>COUNTIFS(In_vitro!$C$2:$C$45,"*"&amp;J$1&amp;";*",In_vitro!$B$2:$B$45,"*"&amp;$A114&amp;"*")</f>
        <v>0</v>
      </c>
      <c r="K114">
        <f>COUNTIFS(In_vitro!$C$2:$C$45,"*"&amp;K$1&amp;";*",In_vitro!$B$2:$B$45,"*"&amp;$A114&amp;"*")</f>
        <v>0</v>
      </c>
      <c r="L114">
        <f>COUNTIFS(In_vitro!$C$2:$C$45,"*"&amp;L$1&amp;";*",In_vitro!$B$2:$B$45,"*"&amp;$A114&amp;"*")</f>
        <v>0</v>
      </c>
      <c r="M114">
        <f>COUNTIFS(In_vitro!$C$2:$C$45,"*"&amp;M$1&amp;";*",In_vitro!$B$2:$B$45,"*"&amp;$A114&amp;"*")</f>
        <v>0</v>
      </c>
      <c r="N114">
        <f>COUNTIFS(In_vitro!$C$2:$C$45,"*; "&amp;N$1&amp;"*",In_vitro!$B$2:$B$45,"*"&amp;$A114&amp;"*")</f>
        <v>0</v>
      </c>
      <c r="O114">
        <f>COUNTIFS(In_vitro!$C$2:$C$45,"*; "&amp;O$1&amp;"*",In_vitro!$B$2:$B$45,"*"&amp;$A114&amp;"*")</f>
        <v>0</v>
      </c>
      <c r="P114">
        <f>COUNTIFS(In_vitro!$C$2:$C$45,"*"&amp;"; "&amp;N$1&amp;"*",In_vitro!$B$2:$B$45,"*"&amp;$A114&amp;"*",In_vitro!$C$2:$C$45,"*"&amp;"; "&amp;O$1&amp;"*")</f>
        <v>0</v>
      </c>
    </row>
    <row r="115" spans="1:16" x14ac:dyDescent="0.3">
      <c r="A115" s="166" t="s">
        <v>685</v>
      </c>
      <c r="B115" s="163">
        <f>COUNTIF(Data!L:L,"*"&amp;A115&amp;"*")</f>
        <v>1</v>
      </c>
      <c r="C115" s="164">
        <f>COUNTIF(Overview!L:L,"*"&amp;A115&amp;"*")</f>
        <v>1</v>
      </c>
      <c r="D115" s="164">
        <f>COUNTIF('Ligand-Target'!D:D,"*"&amp;A115&amp;"*")</f>
        <v>1</v>
      </c>
      <c r="E115" s="165">
        <f>COUNTIF(In_vitro!$B$2:$B$45,"*"&amp;A115&amp;"*")</f>
        <v>1</v>
      </c>
      <c r="F115">
        <f>COUNTIFS(In_vitro!$C$2:$C$45,"*"&amp;F$1&amp;";*",In_vitro!$B$2:$B$45,"*"&amp;$A115&amp;"*")</f>
        <v>1</v>
      </c>
      <c r="G115">
        <f>COUNTIFS(In_vitro!$C$2:$C$45,"*"&amp;G$1&amp;";*",In_vitro!$B$2:$B$45,"*"&amp;$A115&amp;"*")</f>
        <v>0</v>
      </c>
      <c r="H115">
        <f>COUNTIFS(In_vitro!$C$2:$C$45,"*"&amp;H$1&amp;";*",In_vitro!$B$2:$B$45,"*"&amp;$A115&amp;"*")</f>
        <v>0</v>
      </c>
      <c r="I115">
        <f>COUNTIFS(In_vitro!$C$2:$C$45,"*"&amp;I$1&amp;";*",In_vitro!$B$2:$B$45,"*"&amp;$A115&amp;"*")</f>
        <v>0</v>
      </c>
      <c r="J115">
        <f>COUNTIFS(In_vitro!$C$2:$C$45,"*"&amp;J$1&amp;";*",In_vitro!$B$2:$B$45,"*"&amp;$A115&amp;"*")</f>
        <v>0</v>
      </c>
      <c r="K115">
        <f>COUNTIFS(In_vitro!$C$2:$C$45,"*"&amp;K$1&amp;";*",In_vitro!$B$2:$B$45,"*"&amp;$A115&amp;"*")</f>
        <v>0</v>
      </c>
      <c r="L115">
        <f>COUNTIFS(In_vitro!$C$2:$C$45,"*"&amp;L$1&amp;";*",In_vitro!$B$2:$B$45,"*"&amp;$A115&amp;"*")</f>
        <v>0</v>
      </c>
      <c r="M115">
        <f>COUNTIFS(In_vitro!$C$2:$C$45,"*"&amp;M$1&amp;";*",In_vitro!$B$2:$B$45,"*"&amp;$A115&amp;"*")</f>
        <v>0</v>
      </c>
      <c r="N115">
        <f>COUNTIFS(In_vitro!$C$2:$C$45,"*; "&amp;N$1&amp;"*",In_vitro!$B$2:$B$45,"*"&amp;$A115&amp;"*")</f>
        <v>1</v>
      </c>
      <c r="O115">
        <f>COUNTIFS(In_vitro!$C$2:$C$45,"*; "&amp;O$1&amp;"*",In_vitro!$B$2:$B$45,"*"&amp;$A115&amp;"*")</f>
        <v>0</v>
      </c>
      <c r="P115">
        <f>COUNTIFS(In_vitro!$C$2:$C$45,"*"&amp;"; "&amp;N$1&amp;"*",In_vitro!$B$2:$B$45,"*"&amp;$A115&amp;"*",In_vitro!$C$2:$C$45,"*"&amp;"; "&amp;O$1&amp;"*")</f>
        <v>0</v>
      </c>
    </row>
    <row r="116" spans="1:16" x14ac:dyDescent="0.3">
      <c r="A116" s="166" t="s">
        <v>768</v>
      </c>
      <c r="B116" s="163">
        <f>COUNTIF(Data!L:L,"*"&amp;A116&amp;"*")</f>
        <v>1</v>
      </c>
      <c r="C116" s="164">
        <f>COUNTIF(Overview!L:L,"*"&amp;A116&amp;"*")</f>
        <v>1</v>
      </c>
      <c r="D116" s="164">
        <f>COUNTIF('Ligand-Target'!D:D,"*"&amp;A116&amp;"*")</f>
        <v>1</v>
      </c>
      <c r="E116" s="165">
        <f>COUNTIF(In_vitro!$B$2:$B$45,"*"&amp;A116&amp;"*")</f>
        <v>0</v>
      </c>
      <c r="F116">
        <f>COUNTIFS(In_vitro!$C$2:$C$45,"*"&amp;F$1&amp;";*",In_vitro!$B$2:$B$45,"*"&amp;$A116&amp;"*")</f>
        <v>0</v>
      </c>
      <c r="G116">
        <f>COUNTIFS(In_vitro!$C$2:$C$45,"*"&amp;G$1&amp;";*",In_vitro!$B$2:$B$45,"*"&amp;$A116&amp;"*")</f>
        <v>0</v>
      </c>
      <c r="H116">
        <f>COUNTIFS(In_vitro!$C$2:$C$45,"*"&amp;H$1&amp;";*",In_vitro!$B$2:$B$45,"*"&amp;$A116&amp;"*")</f>
        <v>0</v>
      </c>
      <c r="I116">
        <f>COUNTIFS(In_vitro!$C$2:$C$45,"*"&amp;I$1&amp;";*",In_vitro!$B$2:$B$45,"*"&amp;$A116&amp;"*")</f>
        <v>0</v>
      </c>
      <c r="J116">
        <f>COUNTIFS(In_vitro!$C$2:$C$45,"*"&amp;J$1&amp;";*",In_vitro!$B$2:$B$45,"*"&amp;$A116&amp;"*")</f>
        <v>0</v>
      </c>
      <c r="K116">
        <f>COUNTIFS(In_vitro!$C$2:$C$45,"*"&amp;K$1&amp;";*",In_vitro!$B$2:$B$45,"*"&amp;$A116&amp;"*")</f>
        <v>0</v>
      </c>
      <c r="L116">
        <f>COUNTIFS(In_vitro!$C$2:$C$45,"*"&amp;L$1&amp;";*",In_vitro!$B$2:$B$45,"*"&amp;$A116&amp;"*")</f>
        <v>0</v>
      </c>
      <c r="M116">
        <f>COUNTIFS(In_vitro!$C$2:$C$45,"*"&amp;M$1&amp;";*",In_vitro!$B$2:$B$45,"*"&amp;$A116&amp;"*")</f>
        <v>0</v>
      </c>
      <c r="N116">
        <f>COUNTIFS(In_vitro!$C$2:$C$45,"*; "&amp;N$1&amp;"*",In_vitro!$B$2:$B$45,"*"&amp;$A116&amp;"*")</f>
        <v>0</v>
      </c>
      <c r="O116">
        <f>COUNTIFS(In_vitro!$C$2:$C$45,"*; "&amp;O$1&amp;"*",In_vitro!$B$2:$B$45,"*"&amp;$A116&amp;"*")</f>
        <v>0</v>
      </c>
      <c r="P116">
        <f>COUNTIFS(In_vitro!$C$2:$C$45,"*"&amp;"; "&amp;N$1&amp;"*",In_vitro!$B$2:$B$45,"*"&amp;$A116&amp;"*",In_vitro!$C$2:$C$45,"*"&amp;"; "&amp;O$1&amp;"*")</f>
        <v>0</v>
      </c>
    </row>
    <row r="117" spans="1:16" x14ac:dyDescent="0.3">
      <c r="A117" s="167" t="s">
        <v>749</v>
      </c>
      <c r="B117" s="163">
        <f>COUNTIF(Data!L:L,"*"&amp;A117&amp;"*")</f>
        <v>1</v>
      </c>
      <c r="C117" s="164">
        <f>COUNTIF(Overview!L:L,"*"&amp;A117&amp;"*")</f>
        <v>1</v>
      </c>
      <c r="D117" s="164">
        <f>COUNTIF('Ligand-Target'!D:D,"*"&amp;A117&amp;"*")</f>
        <v>1</v>
      </c>
      <c r="E117" s="165">
        <f>COUNTIF(In_vitro!$B$2:$B$45,"*"&amp;A117&amp;"*")</f>
        <v>0</v>
      </c>
      <c r="F117">
        <f>COUNTIFS(In_vitro!$C$2:$C$45,"*"&amp;F$1&amp;";*",In_vitro!$B$2:$B$45,"*"&amp;$A117&amp;"*")</f>
        <v>0</v>
      </c>
      <c r="G117">
        <f>COUNTIFS(In_vitro!$C$2:$C$45,"*"&amp;G$1&amp;";*",In_vitro!$B$2:$B$45,"*"&amp;$A117&amp;"*")</f>
        <v>0</v>
      </c>
      <c r="H117">
        <f>COUNTIFS(In_vitro!$C$2:$C$45,"*"&amp;H$1&amp;";*",In_vitro!$B$2:$B$45,"*"&amp;$A117&amp;"*")</f>
        <v>0</v>
      </c>
      <c r="I117">
        <f>COUNTIFS(In_vitro!$C$2:$C$45,"*"&amp;I$1&amp;";*",In_vitro!$B$2:$B$45,"*"&amp;$A117&amp;"*")</f>
        <v>0</v>
      </c>
      <c r="J117">
        <f>COUNTIFS(In_vitro!$C$2:$C$45,"*"&amp;J$1&amp;";*",In_vitro!$B$2:$B$45,"*"&amp;$A117&amp;"*")</f>
        <v>0</v>
      </c>
      <c r="K117">
        <f>COUNTIFS(In_vitro!$C$2:$C$45,"*"&amp;K$1&amp;";*",In_vitro!$B$2:$B$45,"*"&amp;$A117&amp;"*")</f>
        <v>0</v>
      </c>
      <c r="L117">
        <f>COUNTIFS(In_vitro!$C$2:$C$45,"*"&amp;L$1&amp;";*",In_vitro!$B$2:$B$45,"*"&amp;$A117&amp;"*")</f>
        <v>0</v>
      </c>
      <c r="M117">
        <f>COUNTIFS(In_vitro!$C$2:$C$45,"*"&amp;M$1&amp;";*",In_vitro!$B$2:$B$45,"*"&amp;$A117&amp;"*")</f>
        <v>0</v>
      </c>
      <c r="N117">
        <f>COUNTIFS(In_vitro!$C$2:$C$45,"*; "&amp;N$1&amp;"*",In_vitro!$B$2:$B$45,"*"&amp;$A117&amp;"*")</f>
        <v>0</v>
      </c>
      <c r="O117">
        <f>COUNTIFS(In_vitro!$C$2:$C$45,"*; "&amp;O$1&amp;"*",In_vitro!$B$2:$B$45,"*"&amp;$A117&amp;"*")</f>
        <v>0</v>
      </c>
      <c r="P117">
        <f>COUNTIFS(In_vitro!$C$2:$C$45,"*"&amp;"; "&amp;N$1&amp;"*",In_vitro!$B$2:$B$45,"*"&amp;$A117&amp;"*",In_vitro!$C$2:$C$45,"*"&amp;"; "&amp;O$1&amp;"*")</f>
        <v>0</v>
      </c>
    </row>
    <row r="118" spans="1:16" ht="15" customHeight="1" x14ac:dyDescent="0.3">
      <c r="A118" s="166" t="s">
        <v>437</v>
      </c>
      <c r="B118" s="163">
        <f>COUNTIF(Data!L:L,"*"&amp;A118&amp;"*")</f>
        <v>1</v>
      </c>
      <c r="C118" s="164">
        <f>COUNTIF(Overview!L:L,"*"&amp;A118&amp;"*")</f>
        <v>1</v>
      </c>
      <c r="D118" s="164">
        <f>COUNTIF('Ligand-Target'!D:D,"*"&amp;A118&amp;"*")</f>
        <v>1</v>
      </c>
      <c r="E118" s="165">
        <f>COUNTIF(In_vitro!$B$2:$B$45,"*"&amp;A118&amp;"*")</f>
        <v>1</v>
      </c>
      <c r="F118">
        <f>COUNTIFS(In_vitro!$C$2:$C$45,"*"&amp;F$1&amp;";*",In_vitro!$B$2:$B$45,"*"&amp;$A118&amp;"*")</f>
        <v>1</v>
      </c>
      <c r="G118">
        <f>COUNTIFS(In_vitro!$C$2:$C$45,"*"&amp;G$1&amp;";*",In_vitro!$B$2:$B$45,"*"&amp;$A118&amp;"*")</f>
        <v>0</v>
      </c>
      <c r="H118">
        <f>COUNTIFS(In_vitro!$C$2:$C$45,"*"&amp;H$1&amp;";*",In_vitro!$B$2:$B$45,"*"&amp;$A118&amp;"*")</f>
        <v>0</v>
      </c>
      <c r="I118">
        <f>COUNTIFS(In_vitro!$C$2:$C$45,"*"&amp;I$1&amp;";*",In_vitro!$B$2:$B$45,"*"&amp;$A118&amp;"*")</f>
        <v>0</v>
      </c>
      <c r="J118">
        <f>COUNTIFS(In_vitro!$C$2:$C$45,"*"&amp;J$1&amp;";*",In_vitro!$B$2:$B$45,"*"&amp;$A118&amp;"*")</f>
        <v>0</v>
      </c>
      <c r="K118">
        <f>COUNTIFS(In_vitro!$C$2:$C$45,"*"&amp;K$1&amp;";*",In_vitro!$B$2:$B$45,"*"&amp;$A118&amp;"*")</f>
        <v>0</v>
      </c>
      <c r="L118">
        <f>COUNTIFS(In_vitro!$C$2:$C$45,"*"&amp;L$1&amp;";*",In_vitro!$B$2:$B$45,"*"&amp;$A118&amp;"*")</f>
        <v>0</v>
      </c>
      <c r="M118">
        <f>COUNTIFS(In_vitro!$C$2:$C$45,"*"&amp;M$1&amp;";*",In_vitro!$B$2:$B$45,"*"&amp;$A118&amp;"*")</f>
        <v>0</v>
      </c>
      <c r="N118">
        <f>COUNTIFS(In_vitro!$C$2:$C$45,"*; "&amp;N$1&amp;"*",In_vitro!$B$2:$B$45,"*"&amp;$A118&amp;"*")</f>
        <v>1</v>
      </c>
      <c r="O118">
        <f>COUNTIFS(In_vitro!$C$2:$C$45,"*; "&amp;O$1&amp;"*",In_vitro!$B$2:$B$45,"*"&amp;$A118&amp;"*")</f>
        <v>0</v>
      </c>
      <c r="P118">
        <f>COUNTIFS(In_vitro!$C$2:$C$45,"*"&amp;"; "&amp;N$1&amp;"*",In_vitro!$B$2:$B$45,"*"&amp;$A118&amp;"*",In_vitro!$C$2:$C$45,"*"&amp;"; "&amp;O$1&amp;"*")</f>
        <v>0</v>
      </c>
    </row>
    <row r="119" spans="1:16" x14ac:dyDescent="0.3">
      <c r="A119" s="166" t="s">
        <v>771</v>
      </c>
      <c r="B119" s="163">
        <f>COUNTIF(Data!L:L,"*"&amp;A119&amp;"*")</f>
        <v>1</v>
      </c>
      <c r="C119" s="164">
        <f>COUNTIF(Overview!L:L,"*"&amp;A119&amp;"*")</f>
        <v>1</v>
      </c>
      <c r="D119" s="164">
        <f>COUNTIF('Ligand-Target'!D:D,"*"&amp;A119&amp;"*")</f>
        <v>1</v>
      </c>
      <c r="E119" s="165">
        <f>COUNTIF(In_vitro!$B$2:$B$45,"*"&amp;A119&amp;"*")</f>
        <v>0</v>
      </c>
      <c r="F119">
        <f>COUNTIFS(In_vitro!$C$2:$C$45,"*"&amp;F$1&amp;";*",In_vitro!$B$2:$B$45,"*"&amp;$A119&amp;"*")</f>
        <v>0</v>
      </c>
      <c r="G119">
        <f>COUNTIFS(In_vitro!$C$2:$C$45,"*"&amp;G$1&amp;";*",In_vitro!$B$2:$B$45,"*"&amp;$A119&amp;"*")</f>
        <v>0</v>
      </c>
      <c r="H119">
        <f>COUNTIFS(In_vitro!$C$2:$C$45,"*"&amp;H$1&amp;";*",In_vitro!$B$2:$B$45,"*"&amp;$A119&amp;"*")</f>
        <v>0</v>
      </c>
      <c r="I119">
        <f>COUNTIFS(In_vitro!$C$2:$C$45,"*"&amp;I$1&amp;";*",In_vitro!$B$2:$B$45,"*"&amp;$A119&amp;"*")</f>
        <v>0</v>
      </c>
      <c r="J119">
        <f>COUNTIFS(In_vitro!$C$2:$C$45,"*"&amp;J$1&amp;";*",In_vitro!$B$2:$B$45,"*"&amp;$A119&amp;"*")</f>
        <v>0</v>
      </c>
      <c r="K119">
        <f>COUNTIFS(In_vitro!$C$2:$C$45,"*"&amp;K$1&amp;";*",In_vitro!$B$2:$B$45,"*"&amp;$A119&amp;"*")</f>
        <v>0</v>
      </c>
      <c r="L119">
        <f>COUNTIFS(In_vitro!$C$2:$C$45,"*"&amp;L$1&amp;";*",In_vitro!$B$2:$B$45,"*"&amp;$A119&amp;"*")</f>
        <v>0</v>
      </c>
      <c r="M119">
        <f>COUNTIFS(In_vitro!$C$2:$C$45,"*"&amp;M$1&amp;";*",In_vitro!$B$2:$B$45,"*"&amp;$A119&amp;"*")</f>
        <v>0</v>
      </c>
      <c r="N119">
        <f>COUNTIFS(In_vitro!$C$2:$C$45,"*; "&amp;N$1&amp;"*",In_vitro!$B$2:$B$45,"*"&amp;$A119&amp;"*")</f>
        <v>0</v>
      </c>
      <c r="O119">
        <f>COUNTIFS(In_vitro!$C$2:$C$45,"*; "&amp;O$1&amp;"*",In_vitro!$B$2:$B$45,"*"&amp;$A119&amp;"*")</f>
        <v>0</v>
      </c>
      <c r="P119">
        <f>COUNTIFS(In_vitro!$C$2:$C$45,"*"&amp;"; "&amp;N$1&amp;"*",In_vitro!$B$2:$B$45,"*"&amp;$A119&amp;"*",In_vitro!$C$2:$C$45,"*"&amp;"; "&amp;O$1&amp;"*")</f>
        <v>0</v>
      </c>
    </row>
    <row r="120" spans="1:16" x14ac:dyDescent="0.3">
      <c r="A120" s="166" t="s">
        <v>670</v>
      </c>
      <c r="B120" s="163">
        <f>COUNTIF(Data!L:L,"*"&amp;A120&amp;"*")</f>
        <v>1</v>
      </c>
      <c r="C120" s="164">
        <f>COUNTIF(Overview!L:L,"*"&amp;A120&amp;"*")</f>
        <v>1</v>
      </c>
      <c r="D120" s="164">
        <f>COUNTIF('Ligand-Target'!D:D,"*"&amp;A120&amp;"*")</f>
        <v>1</v>
      </c>
      <c r="E120" s="165">
        <f>COUNTIF(In_vitro!$B$2:$B$45,"*"&amp;A120&amp;"*")</f>
        <v>0</v>
      </c>
      <c r="F120">
        <f>COUNTIFS(In_vitro!$C$2:$C$45,"*"&amp;F$1&amp;";*",In_vitro!$B$2:$B$45,"*"&amp;$A120&amp;"*")</f>
        <v>0</v>
      </c>
      <c r="G120">
        <f>COUNTIFS(In_vitro!$C$2:$C$45,"*"&amp;G$1&amp;";*",In_vitro!$B$2:$B$45,"*"&amp;$A120&amp;"*")</f>
        <v>0</v>
      </c>
      <c r="H120">
        <f>COUNTIFS(In_vitro!$C$2:$C$45,"*"&amp;H$1&amp;";*",In_vitro!$B$2:$B$45,"*"&amp;$A120&amp;"*")</f>
        <v>0</v>
      </c>
      <c r="I120">
        <f>COUNTIFS(In_vitro!$C$2:$C$45,"*"&amp;I$1&amp;";*",In_vitro!$B$2:$B$45,"*"&amp;$A120&amp;"*")</f>
        <v>0</v>
      </c>
      <c r="J120">
        <f>COUNTIFS(In_vitro!$C$2:$C$45,"*"&amp;J$1&amp;";*",In_vitro!$B$2:$B$45,"*"&amp;$A120&amp;"*")</f>
        <v>0</v>
      </c>
      <c r="K120">
        <f>COUNTIFS(In_vitro!$C$2:$C$45,"*"&amp;K$1&amp;";*",In_vitro!$B$2:$B$45,"*"&amp;$A120&amp;"*")</f>
        <v>0</v>
      </c>
      <c r="L120">
        <f>COUNTIFS(In_vitro!$C$2:$C$45,"*"&amp;L$1&amp;";*",In_vitro!$B$2:$B$45,"*"&amp;$A120&amp;"*")</f>
        <v>0</v>
      </c>
      <c r="M120">
        <f>COUNTIFS(In_vitro!$C$2:$C$45,"*"&amp;M$1&amp;";*",In_vitro!$B$2:$B$45,"*"&amp;$A120&amp;"*")</f>
        <v>0</v>
      </c>
      <c r="N120">
        <f>COUNTIFS(In_vitro!$C$2:$C$45,"*; "&amp;N$1&amp;"*",In_vitro!$B$2:$B$45,"*"&amp;$A120&amp;"*")</f>
        <v>0</v>
      </c>
      <c r="O120">
        <f>COUNTIFS(In_vitro!$C$2:$C$45,"*; "&amp;O$1&amp;"*",In_vitro!$B$2:$B$45,"*"&amp;$A120&amp;"*")</f>
        <v>0</v>
      </c>
      <c r="P120">
        <f>COUNTIFS(In_vitro!$C$2:$C$45,"*"&amp;"; "&amp;N$1&amp;"*",In_vitro!$B$2:$B$45,"*"&amp;$A120&amp;"*",In_vitro!$C$2:$C$45,"*"&amp;"; "&amp;O$1&amp;"*")</f>
        <v>0</v>
      </c>
    </row>
    <row r="121" spans="1:16" x14ac:dyDescent="0.3">
      <c r="A121" s="166" t="s">
        <v>452</v>
      </c>
      <c r="B121" s="163">
        <f>COUNTIF(Data!L:L,"*"&amp;A121&amp;"*")</f>
        <v>1</v>
      </c>
      <c r="C121" s="164">
        <f>COUNTIF(Overview!L:L,"*"&amp;A121&amp;"*")</f>
        <v>1</v>
      </c>
      <c r="D121" s="164">
        <f>COUNTIF('Ligand-Target'!D:D,"*"&amp;A121&amp;"*")</f>
        <v>1</v>
      </c>
      <c r="E121" s="165">
        <f>COUNTIF(In_vitro!$B$2:$B$45,"*"&amp;A121&amp;"*")</f>
        <v>0</v>
      </c>
      <c r="F121">
        <f>COUNTIFS(In_vitro!$C$2:$C$45,"*"&amp;F$1&amp;";*",In_vitro!$B$2:$B$45,"*"&amp;$A121&amp;"*")</f>
        <v>0</v>
      </c>
      <c r="G121">
        <f>COUNTIFS(In_vitro!$C$2:$C$45,"*"&amp;G$1&amp;";*",In_vitro!$B$2:$B$45,"*"&amp;$A121&amp;"*")</f>
        <v>0</v>
      </c>
      <c r="H121">
        <f>COUNTIFS(In_vitro!$C$2:$C$45,"*"&amp;H$1&amp;";*",In_vitro!$B$2:$B$45,"*"&amp;$A121&amp;"*")</f>
        <v>0</v>
      </c>
      <c r="I121">
        <f>COUNTIFS(In_vitro!$C$2:$C$45,"*"&amp;I$1&amp;";*",In_vitro!$B$2:$B$45,"*"&amp;$A121&amp;"*")</f>
        <v>0</v>
      </c>
      <c r="J121">
        <f>COUNTIFS(In_vitro!$C$2:$C$45,"*"&amp;J$1&amp;";*",In_vitro!$B$2:$B$45,"*"&amp;$A121&amp;"*")</f>
        <v>0</v>
      </c>
      <c r="K121">
        <f>COUNTIFS(In_vitro!$C$2:$C$45,"*"&amp;K$1&amp;";*",In_vitro!$B$2:$B$45,"*"&amp;$A121&amp;"*")</f>
        <v>0</v>
      </c>
      <c r="L121">
        <f>COUNTIFS(In_vitro!$C$2:$C$45,"*"&amp;L$1&amp;";*",In_vitro!$B$2:$B$45,"*"&amp;$A121&amp;"*")</f>
        <v>0</v>
      </c>
      <c r="M121">
        <f>COUNTIFS(In_vitro!$C$2:$C$45,"*"&amp;M$1&amp;";*",In_vitro!$B$2:$B$45,"*"&amp;$A121&amp;"*")</f>
        <v>0</v>
      </c>
      <c r="N121">
        <f>COUNTIFS(In_vitro!$C$2:$C$45,"*; "&amp;N$1&amp;"*",In_vitro!$B$2:$B$45,"*"&amp;$A121&amp;"*")</f>
        <v>0</v>
      </c>
      <c r="O121">
        <f>COUNTIFS(In_vitro!$C$2:$C$45,"*; "&amp;O$1&amp;"*",In_vitro!$B$2:$B$45,"*"&amp;$A121&amp;"*")</f>
        <v>0</v>
      </c>
      <c r="P121">
        <f>COUNTIFS(In_vitro!$C$2:$C$45,"*"&amp;"; "&amp;N$1&amp;"*",In_vitro!$B$2:$B$45,"*"&amp;$A121&amp;"*",In_vitro!$C$2:$C$45,"*"&amp;"; "&amp;O$1&amp;"*")</f>
        <v>0</v>
      </c>
    </row>
    <row r="122" spans="1:16" x14ac:dyDescent="0.3">
      <c r="A122" s="166" t="s">
        <v>578</v>
      </c>
      <c r="B122" s="163">
        <f>COUNTIF(Data!L:L,"*"&amp;A122&amp;"*")</f>
        <v>1</v>
      </c>
      <c r="C122" s="164">
        <f>COUNTIF(Overview!L:L,"*"&amp;A122&amp;"*")</f>
        <v>1</v>
      </c>
      <c r="D122" s="164">
        <f>COUNTIF('Ligand-Target'!D:D,"*"&amp;A122&amp;"*")</f>
        <v>1</v>
      </c>
      <c r="E122" s="165">
        <f>COUNTIF(In_vitro!$B$2:$B$45,"*"&amp;A122&amp;"*")</f>
        <v>0</v>
      </c>
      <c r="F122">
        <f>COUNTIFS(In_vitro!$C$2:$C$45,"*"&amp;F$1&amp;";*",In_vitro!$B$2:$B$45,"*"&amp;$A122&amp;"*")</f>
        <v>0</v>
      </c>
      <c r="G122">
        <f>COUNTIFS(In_vitro!$C$2:$C$45,"*"&amp;G$1&amp;";*",In_vitro!$B$2:$B$45,"*"&amp;$A122&amp;"*")</f>
        <v>0</v>
      </c>
      <c r="H122">
        <f>COUNTIFS(In_vitro!$C$2:$C$45,"*"&amp;H$1&amp;";*",In_vitro!$B$2:$B$45,"*"&amp;$A122&amp;"*")</f>
        <v>0</v>
      </c>
      <c r="I122">
        <f>COUNTIFS(In_vitro!$C$2:$C$45,"*"&amp;I$1&amp;";*",In_vitro!$B$2:$B$45,"*"&amp;$A122&amp;"*")</f>
        <v>0</v>
      </c>
      <c r="J122">
        <f>COUNTIFS(In_vitro!$C$2:$C$45,"*"&amp;J$1&amp;";*",In_vitro!$B$2:$B$45,"*"&amp;$A122&amp;"*")</f>
        <v>0</v>
      </c>
      <c r="K122">
        <f>COUNTIFS(In_vitro!$C$2:$C$45,"*"&amp;K$1&amp;";*",In_vitro!$B$2:$B$45,"*"&amp;$A122&amp;"*")</f>
        <v>0</v>
      </c>
      <c r="L122">
        <f>COUNTIFS(In_vitro!$C$2:$C$45,"*"&amp;L$1&amp;";*",In_vitro!$B$2:$B$45,"*"&amp;$A122&amp;"*")</f>
        <v>0</v>
      </c>
      <c r="M122">
        <f>COUNTIFS(In_vitro!$C$2:$C$45,"*"&amp;M$1&amp;";*",In_vitro!$B$2:$B$45,"*"&amp;$A122&amp;"*")</f>
        <v>0</v>
      </c>
      <c r="N122">
        <f>COUNTIFS(In_vitro!$C$2:$C$45,"*; "&amp;N$1&amp;"*",In_vitro!$B$2:$B$45,"*"&amp;$A122&amp;"*")</f>
        <v>0</v>
      </c>
      <c r="O122">
        <f>COUNTIFS(In_vitro!$C$2:$C$45,"*; "&amp;O$1&amp;"*",In_vitro!$B$2:$B$45,"*"&amp;$A122&amp;"*")</f>
        <v>0</v>
      </c>
      <c r="P122">
        <f>COUNTIFS(In_vitro!$C$2:$C$45,"*"&amp;"; "&amp;N$1&amp;"*",In_vitro!$B$2:$B$45,"*"&amp;$A122&amp;"*",In_vitro!$C$2:$C$45,"*"&amp;"; "&amp;O$1&amp;"*")</f>
        <v>0</v>
      </c>
    </row>
    <row r="123" spans="1:16" x14ac:dyDescent="0.3">
      <c r="A123" s="166" t="s">
        <v>778</v>
      </c>
      <c r="B123" s="163">
        <f>COUNTIF(Data!L:L,"*"&amp;A123&amp;"*")</f>
        <v>1</v>
      </c>
      <c r="C123" s="164">
        <f>COUNTIF(Overview!L:L,"*"&amp;A123&amp;"*")</f>
        <v>1</v>
      </c>
      <c r="D123" s="164">
        <f>COUNTIF('Ligand-Target'!D:D,"*"&amp;A123&amp;"*")</f>
        <v>1</v>
      </c>
      <c r="E123" s="165">
        <f>COUNTIF(In_vitro!$B$2:$B$45,"*"&amp;A123&amp;"*")</f>
        <v>1</v>
      </c>
      <c r="F123">
        <f>COUNTIFS(In_vitro!$C$2:$C$45,"*"&amp;F$1&amp;";*",In_vitro!$B$2:$B$45,"*"&amp;$A123&amp;"*")</f>
        <v>0</v>
      </c>
      <c r="G123">
        <f>COUNTIFS(In_vitro!$C$2:$C$45,"*"&amp;G$1&amp;";*",In_vitro!$B$2:$B$45,"*"&amp;$A123&amp;"*")</f>
        <v>0</v>
      </c>
      <c r="H123">
        <f>COUNTIFS(In_vitro!$C$2:$C$45,"*"&amp;H$1&amp;";*",In_vitro!$B$2:$B$45,"*"&amp;$A123&amp;"*")</f>
        <v>0</v>
      </c>
      <c r="I123">
        <f>COUNTIFS(In_vitro!$C$2:$C$45,"*"&amp;I$1&amp;";*",In_vitro!$B$2:$B$45,"*"&amp;$A123&amp;"*")</f>
        <v>0</v>
      </c>
      <c r="J123">
        <f>COUNTIFS(In_vitro!$C$2:$C$45,"*"&amp;J$1&amp;";*",In_vitro!$B$2:$B$45,"*"&amp;$A123&amp;"*")</f>
        <v>0</v>
      </c>
      <c r="K123">
        <f>COUNTIFS(In_vitro!$C$2:$C$45,"*"&amp;K$1&amp;";*",In_vitro!$B$2:$B$45,"*"&amp;$A123&amp;"*")</f>
        <v>0</v>
      </c>
      <c r="L123">
        <f>COUNTIFS(In_vitro!$C$2:$C$45,"*"&amp;L$1&amp;";*",In_vitro!$B$2:$B$45,"*"&amp;$A123&amp;"*")</f>
        <v>0</v>
      </c>
      <c r="M123">
        <f>COUNTIFS(In_vitro!$C$2:$C$45,"*"&amp;M$1&amp;";*",In_vitro!$B$2:$B$45,"*"&amp;$A123&amp;"*")</f>
        <v>1</v>
      </c>
      <c r="N123">
        <f>COUNTIFS(In_vitro!$C$2:$C$45,"*; "&amp;N$1&amp;"*",In_vitro!$B$2:$B$45,"*"&amp;$A123&amp;"*")</f>
        <v>1</v>
      </c>
      <c r="O123">
        <f>COUNTIFS(In_vitro!$C$2:$C$45,"*; "&amp;O$1&amp;"*",In_vitro!$B$2:$B$45,"*"&amp;$A123&amp;"*")</f>
        <v>0</v>
      </c>
      <c r="P123">
        <f>COUNTIFS(In_vitro!$C$2:$C$45,"*"&amp;"; "&amp;N$1&amp;"*",In_vitro!$B$2:$B$45,"*"&amp;$A123&amp;"*",In_vitro!$C$2:$C$45,"*"&amp;"; "&amp;O$1&amp;"*")</f>
        <v>0</v>
      </c>
    </row>
    <row r="124" spans="1:16" x14ac:dyDescent="0.3">
      <c r="A124" s="166" t="s">
        <v>852</v>
      </c>
      <c r="B124" s="163">
        <f>COUNTIF(Data!L:L,"*"&amp;A124&amp;"*")</f>
        <v>1</v>
      </c>
      <c r="C124" s="164">
        <f>COUNTIF(Overview!L:L,"*"&amp;A124&amp;"*")</f>
        <v>1</v>
      </c>
      <c r="D124" s="164">
        <f>COUNTIF('Ligand-Target'!D:D,"*"&amp;A124&amp;"*")</f>
        <v>0</v>
      </c>
      <c r="E124" s="165">
        <f>COUNTIF(In_vitro!$B$2:$B$45,"*"&amp;A124&amp;"*")</f>
        <v>0</v>
      </c>
      <c r="F124">
        <f>COUNTIFS(In_vitro!$C$2:$C$45,"*"&amp;F$1&amp;";*",In_vitro!$B$2:$B$45,"*"&amp;$A124&amp;"*")</f>
        <v>0</v>
      </c>
      <c r="G124">
        <f>COUNTIFS(In_vitro!$C$2:$C$45,"*"&amp;G$1&amp;";*",In_vitro!$B$2:$B$45,"*"&amp;$A124&amp;"*")</f>
        <v>0</v>
      </c>
      <c r="H124">
        <f>COUNTIFS(In_vitro!$C$2:$C$45,"*"&amp;H$1&amp;";*",In_vitro!$B$2:$B$45,"*"&amp;$A124&amp;"*")</f>
        <v>0</v>
      </c>
      <c r="I124">
        <f>COUNTIFS(In_vitro!$C$2:$C$45,"*"&amp;I$1&amp;";*",In_vitro!$B$2:$B$45,"*"&amp;$A124&amp;"*")</f>
        <v>0</v>
      </c>
      <c r="J124">
        <f>COUNTIFS(In_vitro!$C$2:$C$45,"*"&amp;J$1&amp;";*",In_vitro!$B$2:$B$45,"*"&amp;$A124&amp;"*")</f>
        <v>0</v>
      </c>
      <c r="K124">
        <f>COUNTIFS(In_vitro!$C$2:$C$45,"*"&amp;K$1&amp;";*",In_vitro!$B$2:$B$45,"*"&amp;$A124&amp;"*")</f>
        <v>0</v>
      </c>
      <c r="L124">
        <f>COUNTIFS(In_vitro!$C$2:$C$45,"*"&amp;L$1&amp;";*",In_vitro!$B$2:$B$45,"*"&amp;$A124&amp;"*")</f>
        <v>0</v>
      </c>
      <c r="M124">
        <f>COUNTIFS(In_vitro!$C$2:$C$45,"*"&amp;M$1&amp;";*",In_vitro!$B$2:$B$45,"*"&amp;$A124&amp;"*")</f>
        <v>0</v>
      </c>
      <c r="N124">
        <f>COUNTIFS(In_vitro!$C$2:$C$45,"*; "&amp;N$1&amp;"*",In_vitro!$B$2:$B$45,"*"&amp;$A124&amp;"*")</f>
        <v>0</v>
      </c>
      <c r="O124">
        <f>COUNTIFS(In_vitro!$C$2:$C$45,"*; "&amp;O$1&amp;"*",In_vitro!$B$2:$B$45,"*"&amp;$A124&amp;"*")</f>
        <v>0</v>
      </c>
      <c r="P124">
        <f>COUNTIFS(In_vitro!$C$2:$C$45,"*"&amp;"; "&amp;N$1&amp;"*",In_vitro!$B$2:$B$45,"*"&amp;$A124&amp;"*",In_vitro!$C$2:$C$45,"*"&amp;"; "&amp;O$1&amp;"*")</f>
        <v>0</v>
      </c>
    </row>
    <row r="125" spans="1:16" x14ac:dyDescent="0.3">
      <c r="A125" s="166" t="s">
        <v>802</v>
      </c>
      <c r="B125" s="163">
        <f>COUNTIF(Data!L:L,"*"&amp;A125&amp;"*")</f>
        <v>1</v>
      </c>
      <c r="C125" s="164">
        <f>COUNTIF(Overview!L:L,"*"&amp;A125&amp;"*")</f>
        <v>1</v>
      </c>
      <c r="D125" s="164">
        <f>COUNTIF('Ligand-Target'!D:D,"*"&amp;A125&amp;"*")</f>
        <v>1</v>
      </c>
      <c r="E125" s="165">
        <f>COUNTIF(In_vitro!$B$2:$B$45,"*"&amp;A125&amp;"*")</f>
        <v>0</v>
      </c>
      <c r="F125">
        <f>COUNTIFS(In_vitro!$C$2:$C$45,"*"&amp;F$1&amp;";*",In_vitro!$B$2:$B$45,"*"&amp;$A125&amp;"*")</f>
        <v>0</v>
      </c>
      <c r="G125">
        <f>COUNTIFS(In_vitro!$C$2:$C$45,"*"&amp;G$1&amp;";*",In_vitro!$B$2:$B$45,"*"&amp;$A125&amp;"*")</f>
        <v>0</v>
      </c>
      <c r="H125">
        <f>COUNTIFS(In_vitro!$C$2:$C$45,"*"&amp;H$1&amp;";*",In_vitro!$B$2:$B$45,"*"&amp;$A125&amp;"*")</f>
        <v>0</v>
      </c>
      <c r="I125">
        <f>COUNTIFS(In_vitro!$C$2:$C$45,"*"&amp;I$1&amp;";*",In_vitro!$B$2:$B$45,"*"&amp;$A125&amp;"*")</f>
        <v>0</v>
      </c>
      <c r="J125">
        <f>COUNTIFS(In_vitro!$C$2:$C$45,"*"&amp;J$1&amp;";*",In_vitro!$B$2:$B$45,"*"&amp;$A125&amp;"*")</f>
        <v>0</v>
      </c>
      <c r="K125">
        <f>COUNTIFS(In_vitro!$C$2:$C$45,"*"&amp;K$1&amp;";*",In_vitro!$B$2:$B$45,"*"&amp;$A125&amp;"*")</f>
        <v>0</v>
      </c>
      <c r="L125">
        <f>COUNTIFS(In_vitro!$C$2:$C$45,"*"&amp;L$1&amp;";*",In_vitro!$B$2:$B$45,"*"&amp;$A125&amp;"*")</f>
        <v>0</v>
      </c>
      <c r="M125">
        <f>COUNTIFS(In_vitro!$C$2:$C$45,"*"&amp;M$1&amp;";*",In_vitro!$B$2:$B$45,"*"&amp;$A125&amp;"*")</f>
        <v>0</v>
      </c>
      <c r="N125">
        <f>COUNTIFS(In_vitro!$C$2:$C$45,"*; "&amp;N$1&amp;"*",In_vitro!$B$2:$B$45,"*"&amp;$A125&amp;"*")</f>
        <v>0</v>
      </c>
      <c r="O125">
        <f>COUNTIFS(In_vitro!$C$2:$C$45,"*; "&amp;O$1&amp;"*",In_vitro!$B$2:$B$45,"*"&amp;$A125&amp;"*")</f>
        <v>0</v>
      </c>
      <c r="P125">
        <f>COUNTIFS(In_vitro!$C$2:$C$45,"*"&amp;"; "&amp;N$1&amp;"*",In_vitro!$B$2:$B$45,"*"&amp;$A125&amp;"*",In_vitro!$C$2:$C$45,"*"&amp;"; "&amp;O$1&amp;"*")</f>
        <v>0</v>
      </c>
    </row>
    <row r="126" spans="1:16" x14ac:dyDescent="0.3">
      <c r="A126" s="166" t="s">
        <v>652</v>
      </c>
      <c r="B126" s="163">
        <f>COUNTIF(Data!L:L,"*"&amp;A126&amp;"*")</f>
        <v>1</v>
      </c>
      <c r="C126" s="164">
        <f>COUNTIF(Overview!L:L,"*"&amp;A126&amp;"*")</f>
        <v>1</v>
      </c>
      <c r="D126" s="164">
        <f>COUNTIF('Ligand-Target'!D:D,"*"&amp;A126&amp;"*")</f>
        <v>1</v>
      </c>
      <c r="E126" s="165">
        <f>COUNTIF(In_vitro!$B$2:$B$45,"*"&amp;A126&amp;"*")</f>
        <v>1</v>
      </c>
      <c r="F126">
        <f>COUNTIFS(In_vitro!$C$2:$C$45,"*"&amp;F$1&amp;";*",In_vitro!$B$2:$B$45,"*"&amp;$A126&amp;"*")</f>
        <v>0</v>
      </c>
      <c r="G126">
        <f>COUNTIFS(In_vitro!$C$2:$C$45,"*"&amp;G$1&amp;";*",In_vitro!$B$2:$B$45,"*"&amp;$A126&amp;"*")</f>
        <v>0</v>
      </c>
      <c r="H126">
        <f>COUNTIFS(In_vitro!$C$2:$C$45,"*"&amp;H$1&amp;";*",In_vitro!$B$2:$B$45,"*"&amp;$A126&amp;"*")</f>
        <v>0</v>
      </c>
      <c r="I126">
        <f>COUNTIFS(In_vitro!$C$2:$C$45,"*"&amp;I$1&amp;";*",In_vitro!$B$2:$B$45,"*"&amp;$A126&amp;"*")</f>
        <v>1</v>
      </c>
      <c r="J126">
        <f>COUNTIFS(In_vitro!$C$2:$C$45,"*"&amp;J$1&amp;";*",In_vitro!$B$2:$B$45,"*"&amp;$A126&amp;"*")</f>
        <v>1</v>
      </c>
      <c r="K126">
        <f>COUNTIFS(In_vitro!$C$2:$C$45,"*"&amp;K$1&amp;";*",In_vitro!$B$2:$B$45,"*"&amp;$A126&amp;"*")</f>
        <v>0</v>
      </c>
      <c r="L126">
        <f>COUNTIFS(In_vitro!$C$2:$C$45,"*"&amp;L$1&amp;";*",In_vitro!$B$2:$B$45,"*"&amp;$A126&amp;"*")</f>
        <v>1</v>
      </c>
      <c r="M126">
        <f>COUNTIFS(In_vitro!$C$2:$C$45,"*"&amp;M$1&amp;";*",In_vitro!$B$2:$B$45,"*"&amp;$A126&amp;"*")</f>
        <v>0</v>
      </c>
      <c r="N126">
        <f>COUNTIFS(In_vitro!$C$2:$C$45,"*; "&amp;N$1&amp;"*",In_vitro!$B$2:$B$45,"*"&amp;$A126&amp;"*")</f>
        <v>1</v>
      </c>
      <c r="O126">
        <f>COUNTIFS(In_vitro!$C$2:$C$45,"*; "&amp;O$1&amp;"*",In_vitro!$B$2:$B$45,"*"&amp;$A126&amp;"*")</f>
        <v>0</v>
      </c>
      <c r="P126">
        <f>COUNTIFS(In_vitro!$C$2:$C$45,"*"&amp;"; "&amp;N$1&amp;"*",In_vitro!$B$2:$B$45,"*"&amp;$A126&amp;"*",In_vitro!$C$2:$C$45,"*"&amp;"; "&amp;O$1&amp;"*")</f>
        <v>0</v>
      </c>
    </row>
    <row r="127" spans="1:16" x14ac:dyDescent="0.3">
      <c r="A127" s="166" t="s">
        <v>676</v>
      </c>
      <c r="B127" s="163">
        <f>COUNTIF(Data!L:L,"*"&amp;A127&amp;"*")</f>
        <v>1</v>
      </c>
      <c r="C127" s="164">
        <f>COUNTIF(Overview!L:L,"*"&amp;A127&amp;"*")</f>
        <v>1</v>
      </c>
      <c r="D127" s="164">
        <f>COUNTIF('Ligand-Target'!D:D,"*"&amp;A127&amp;"*")</f>
        <v>1</v>
      </c>
      <c r="E127" s="165">
        <f>COUNTIF(In_vitro!$B$2:$B$45,"*"&amp;A127&amp;"*")</f>
        <v>1</v>
      </c>
      <c r="F127">
        <f>COUNTIFS(In_vitro!$C$2:$C$45,"*"&amp;F$1&amp;";*",In_vitro!$B$2:$B$45,"*"&amp;$A127&amp;"*")</f>
        <v>1</v>
      </c>
      <c r="G127">
        <f>COUNTIFS(In_vitro!$C$2:$C$45,"*"&amp;G$1&amp;";*",In_vitro!$B$2:$B$45,"*"&amp;$A127&amp;"*")</f>
        <v>0</v>
      </c>
      <c r="H127">
        <f>COUNTIFS(In_vitro!$C$2:$C$45,"*"&amp;H$1&amp;";*",In_vitro!$B$2:$B$45,"*"&amp;$A127&amp;"*")</f>
        <v>0</v>
      </c>
      <c r="I127">
        <f>COUNTIFS(In_vitro!$C$2:$C$45,"*"&amp;I$1&amp;";*",In_vitro!$B$2:$B$45,"*"&amp;$A127&amp;"*")</f>
        <v>0</v>
      </c>
      <c r="J127">
        <f>COUNTIFS(In_vitro!$C$2:$C$45,"*"&amp;J$1&amp;";*",In_vitro!$B$2:$B$45,"*"&amp;$A127&amp;"*")</f>
        <v>0</v>
      </c>
      <c r="K127">
        <f>COUNTIFS(In_vitro!$C$2:$C$45,"*"&amp;K$1&amp;";*",In_vitro!$B$2:$B$45,"*"&amp;$A127&amp;"*")</f>
        <v>0</v>
      </c>
      <c r="L127">
        <f>COUNTIFS(In_vitro!$C$2:$C$45,"*"&amp;L$1&amp;";*",In_vitro!$B$2:$B$45,"*"&amp;$A127&amp;"*")</f>
        <v>0</v>
      </c>
      <c r="M127">
        <f>COUNTIFS(In_vitro!$C$2:$C$45,"*"&amp;M$1&amp;";*",In_vitro!$B$2:$B$45,"*"&amp;$A127&amp;"*")</f>
        <v>0</v>
      </c>
      <c r="N127">
        <f>COUNTIFS(In_vitro!$C$2:$C$45,"*; "&amp;N$1&amp;"*",In_vitro!$B$2:$B$45,"*"&amp;$A127&amp;"*")</f>
        <v>1</v>
      </c>
      <c r="O127">
        <f>COUNTIFS(In_vitro!$C$2:$C$45,"*; "&amp;O$1&amp;"*",In_vitro!$B$2:$B$45,"*"&amp;$A127&amp;"*")</f>
        <v>0</v>
      </c>
      <c r="P127">
        <f>COUNTIFS(In_vitro!$C$2:$C$45,"*"&amp;"; "&amp;N$1&amp;"*",In_vitro!$B$2:$B$45,"*"&amp;$A127&amp;"*",In_vitro!$C$2:$C$45,"*"&amp;"; "&amp;O$1&amp;"*")</f>
        <v>0</v>
      </c>
    </row>
    <row r="128" spans="1:16" x14ac:dyDescent="0.3">
      <c r="A128" s="166" t="s">
        <v>853</v>
      </c>
      <c r="B128" s="163">
        <f>COUNTIF(Data!L:L,"*"&amp;A128&amp;"*")</f>
        <v>1</v>
      </c>
      <c r="C128" s="164">
        <f>COUNTIF(Overview!L:L,"*"&amp;A128&amp;"*")</f>
        <v>1</v>
      </c>
      <c r="D128" s="164">
        <f>COUNTIF('Ligand-Target'!D:D,"*"&amp;A128&amp;"*")</f>
        <v>1</v>
      </c>
      <c r="E128" s="165">
        <f>COUNTIF(In_vitro!$B$2:$B$45,"*"&amp;A128&amp;"*")</f>
        <v>0</v>
      </c>
      <c r="F128">
        <f>COUNTIFS(In_vitro!$C$2:$C$45,"*"&amp;F$1&amp;";*",In_vitro!$B$2:$B$45,"*"&amp;$A128&amp;"*")</f>
        <v>0</v>
      </c>
      <c r="G128">
        <f>COUNTIFS(In_vitro!$C$2:$C$45,"*"&amp;G$1&amp;";*",In_vitro!$B$2:$B$45,"*"&amp;$A128&amp;"*")</f>
        <v>0</v>
      </c>
      <c r="H128">
        <f>COUNTIFS(In_vitro!$C$2:$C$45,"*"&amp;H$1&amp;";*",In_vitro!$B$2:$B$45,"*"&amp;$A128&amp;"*")</f>
        <v>0</v>
      </c>
      <c r="I128">
        <f>COUNTIFS(In_vitro!$C$2:$C$45,"*"&amp;I$1&amp;";*",In_vitro!$B$2:$B$45,"*"&amp;$A128&amp;"*")</f>
        <v>0</v>
      </c>
      <c r="J128">
        <f>COUNTIFS(In_vitro!$C$2:$C$45,"*"&amp;J$1&amp;";*",In_vitro!$B$2:$B$45,"*"&amp;$A128&amp;"*")</f>
        <v>0</v>
      </c>
      <c r="K128">
        <f>COUNTIFS(In_vitro!$C$2:$C$45,"*"&amp;K$1&amp;";*",In_vitro!$B$2:$B$45,"*"&amp;$A128&amp;"*")</f>
        <v>0</v>
      </c>
      <c r="L128">
        <f>COUNTIFS(In_vitro!$C$2:$C$45,"*"&amp;L$1&amp;";*",In_vitro!$B$2:$B$45,"*"&amp;$A128&amp;"*")</f>
        <v>0</v>
      </c>
      <c r="M128">
        <f>COUNTIFS(In_vitro!$C$2:$C$45,"*"&amp;M$1&amp;";*",In_vitro!$B$2:$B$45,"*"&amp;$A128&amp;"*")</f>
        <v>0</v>
      </c>
      <c r="N128">
        <f>COUNTIFS(In_vitro!$C$2:$C$45,"*; "&amp;N$1&amp;"*",In_vitro!$B$2:$B$45,"*"&amp;$A128&amp;"*")</f>
        <v>0</v>
      </c>
      <c r="O128">
        <f>COUNTIFS(In_vitro!$C$2:$C$45,"*; "&amp;O$1&amp;"*",In_vitro!$B$2:$B$45,"*"&amp;$A128&amp;"*")</f>
        <v>0</v>
      </c>
      <c r="P128">
        <f>COUNTIFS(In_vitro!$C$2:$C$45,"*"&amp;"; "&amp;N$1&amp;"*",In_vitro!$B$2:$B$45,"*"&amp;$A128&amp;"*",In_vitro!$C$2:$C$45,"*"&amp;"; "&amp;O$1&amp;"*")</f>
        <v>0</v>
      </c>
    </row>
    <row r="129" spans="1:16" x14ac:dyDescent="0.3">
      <c r="A129" s="166" t="s">
        <v>717</v>
      </c>
      <c r="B129" s="163">
        <f>COUNTIF(Data!L:L,"*"&amp;A129&amp;"*")</f>
        <v>1</v>
      </c>
      <c r="C129" s="164">
        <f>COUNTIF(Overview!L:L,"*"&amp;A129&amp;"*")</f>
        <v>1</v>
      </c>
      <c r="D129" s="164">
        <f>COUNTIF('Ligand-Target'!D:D,"*"&amp;A129&amp;"*")</f>
        <v>1</v>
      </c>
      <c r="E129" s="165">
        <f>COUNTIF(In_vitro!$B$2:$B$45,"*"&amp;A129&amp;"*")</f>
        <v>0</v>
      </c>
      <c r="F129">
        <f>COUNTIFS(In_vitro!$C$2:$C$45,"*"&amp;F$1&amp;";*",In_vitro!$B$2:$B$45,"*"&amp;$A129&amp;"*")</f>
        <v>0</v>
      </c>
      <c r="G129">
        <f>COUNTIFS(In_vitro!$C$2:$C$45,"*"&amp;G$1&amp;";*",In_vitro!$B$2:$B$45,"*"&amp;$A129&amp;"*")</f>
        <v>0</v>
      </c>
      <c r="H129">
        <f>COUNTIFS(In_vitro!$C$2:$C$45,"*"&amp;H$1&amp;";*",In_vitro!$B$2:$B$45,"*"&amp;$A129&amp;"*")</f>
        <v>0</v>
      </c>
      <c r="I129">
        <f>COUNTIFS(In_vitro!$C$2:$C$45,"*"&amp;I$1&amp;";*",In_vitro!$B$2:$B$45,"*"&amp;$A129&amp;"*")</f>
        <v>0</v>
      </c>
      <c r="J129">
        <f>COUNTIFS(In_vitro!$C$2:$C$45,"*"&amp;J$1&amp;";*",In_vitro!$B$2:$B$45,"*"&amp;$A129&amp;"*")</f>
        <v>0</v>
      </c>
      <c r="K129">
        <f>COUNTIFS(In_vitro!$C$2:$C$45,"*"&amp;K$1&amp;";*",In_vitro!$B$2:$B$45,"*"&amp;$A129&amp;"*")</f>
        <v>0</v>
      </c>
      <c r="L129">
        <f>COUNTIFS(In_vitro!$C$2:$C$45,"*"&amp;L$1&amp;";*",In_vitro!$B$2:$B$45,"*"&amp;$A129&amp;"*")</f>
        <v>0</v>
      </c>
      <c r="M129">
        <f>COUNTIFS(In_vitro!$C$2:$C$45,"*"&amp;M$1&amp;";*",In_vitro!$B$2:$B$45,"*"&amp;$A129&amp;"*")</f>
        <v>0</v>
      </c>
      <c r="N129">
        <f>COUNTIFS(In_vitro!$C$2:$C$45,"*; "&amp;N$1&amp;"*",In_vitro!$B$2:$B$45,"*"&amp;$A129&amp;"*")</f>
        <v>0</v>
      </c>
      <c r="O129">
        <f>COUNTIFS(In_vitro!$C$2:$C$45,"*; "&amp;O$1&amp;"*",In_vitro!$B$2:$B$45,"*"&amp;$A129&amp;"*")</f>
        <v>0</v>
      </c>
      <c r="P129">
        <f>COUNTIFS(In_vitro!$C$2:$C$45,"*"&amp;"; "&amp;N$1&amp;"*",In_vitro!$B$2:$B$45,"*"&amp;$A129&amp;"*",In_vitro!$C$2:$C$45,"*"&amp;"; "&amp;O$1&amp;"*")</f>
        <v>0</v>
      </c>
    </row>
    <row r="130" spans="1:16" x14ac:dyDescent="0.3">
      <c r="A130" s="167" t="s">
        <v>788</v>
      </c>
      <c r="B130" s="163">
        <f>COUNTIF(Data!L:L,"*"&amp;A130&amp;"*")</f>
        <v>1</v>
      </c>
      <c r="C130" s="164">
        <f>COUNTIF(Overview!L:L,"*"&amp;A130&amp;"*")</f>
        <v>1</v>
      </c>
      <c r="D130" s="164">
        <f>COUNTIF('Ligand-Target'!D:D,"*"&amp;A130&amp;"*")</f>
        <v>1</v>
      </c>
      <c r="E130" s="165">
        <f>COUNTIF(In_vitro!$B$2:$B$45,"*"&amp;A130&amp;"*")</f>
        <v>0</v>
      </c>
      <c r="F130">
        <f>COUNTIFS(In_vitro!$C$2:$C$45,"*"&amp;F$1&amp;";*",In_vitro!$B$2:$B$45,"*"&amp;$A130&amp;"*")</f>
        <v>0</v>
      </c>
      <c r="G130">
        <f>COUNTIFS(In_vitro!$C$2:$C$45,"*"&amp;G$1&amp;";*",In_vitro!$B$2:$B$45,"*"&amp;$A130&amp;"*")</f>
        <v>0</v>
      </c>
      <c r="H130">
        <f>COUNTIFS(In_vitro!$C$2:$C$45,"*"&amp;H$1&amp;";*",In_vitro!$B$2:$B$45,"*"&amp;$A130&amp;"*")</f>
        <v>0</v>
      </c>
      <c r="I130">
        <f>COUNTIFS(In_vitro!$C$2:$C$45,"*"&amp;I$1&amp;";*",In_vitro!$B$2:$B$45,"*"&amp;$A130&amp;"*")</f>
        <v>0</v>
      </c>
      <c r="J130">
        <f>COUNTIFS(In_vitro!$C$2:$C$45,"*"&amp;J$1&amp;";*",In_vitro!$B$2:$B$45,"*"&amp;$A130&amp;"*")</f>
        <v>0</v>
      </c>
      <c r="K130">
        <f>COUNTIFS(In_vitro!$C$2:$C$45,"*"&amp;K$1&amp;";*",In_vitro!$B$2:$B$45,"*"&amp;$A130&amp;"*")</f>
        <v>0</v>
      </c>
      <c r="L130">
        <f>COUNTIFS(In_vitro!$C$2:$C$45,"*"&amp;L$1&amp;";*",In_vitro!$B$2:$B$45,"*"&amp;$A130&amp;"*")</f>
        <v>0</v>
      </c>
      <c r="M130">
        <f>COUNTIFS(In_vitro!$C$2:$C$45,"*"&amp;M$1&amp;";*",In_vitro!$B$2:$B$45,"*"&amp;$A130&amp;"*")</f>
        <v>0</v>
      </c>
      <c r="N130">
        <f>COUNTIFS(In_vitro!$C$2:$C$45,"*; "&amp;N$1&amp;"*",In_vitro!$B$2:$B$45,"*"&amp;$A130&amp;"*")</f>
        <v>0</v>
      </c>
      <c r="O130">
        <f>COUNTIFS(In_vitro!$C$2:$C$45,"*; "&amp;O$1&amp;"*",In_vitro!$B$2:$B$45,"*"&amp;$A130&amp;"*")</f>
        <v>0</v>
      </c>
      <c r="P130">
        <f>COUNTIFS(In_vitro!$C$2:$C$45,"*"&amp;"; "&amp;N$1&amp;"*",In_vitro!$B$2:$B$45,"*"&amp;$A130&amp;"*",In_vitro!$C$2:$C$45,"*"&amp;"; "&amp;O$1&amp;"*")</f>
        <v>0</v>
      </c>
    </row>
    <row r="131" spans="1:16" x14ac:dyDescent="0.3">
      <c r="A131" s="166" t="s">
        <v>539</v>
      </c>
      <c r="B131" s="163">
        <f>COUNTIF(Data!L:L,"*"&amp;A131&amp;"*")</f>
        <v>1</v>
      </c>
      <c r="C131" s="164">
        <f>COUNTIF(Overview!L:L,"*"&amp;A131&amp;"*")</f>
        <v>1</v>
      </c>
      <c r="D131" s="164">
        <f>COUNTIF('Ligand-Target'!D:D,"*"&amp;A131&amp;"*")</f>
        <v>1</v>
      </c>
      <c r="E131" s="165">
        <f>COUNTIF(In_vitro!$B$2:$B$45,"*"&amp;A131&amp;"*")</f>
        <v>0</v>
      </c>
      <c r="F131">
        <f>COUNTIFS(In_vitro!$C$2:$C$45,"*"&amp;F$1&amp;";*",In_vitro!$B$2:$B$45,"*"&amp;$A131&amp;"*")</f>
        <v>0</v>
      </c>
      <c r="G131">
        <f>COUNTIFS(In_vitro!$C$2:$C$45,"*"&amp;G$1&amp;";*",In_vitro!$B$2:$B$45,"*"&amp;$A131&amp;"*")</f>
        <v>0</v>
      </c>
      <c r="H131">
        <f>COUNTIFS(In_vitro!$C$2:$C$45,"*"&amp;H$1&amp;";*",In_vitro!$B$2:$B$45,"*"&amp;$A131&amp;"*")</f>
        <v>0</v>
      </c>
      <c r="I131">
        <f>COUNTIFS(In_vitro!$C$2:$C$45,"*"&amp;I$1&amp;";*",In_vitro!$B$2:$B$45,"*"&amp;$A131&amp;"*")</f>
        <v>0</v>
      </c>
      <c r="J131">
        <f>COUNTIFS(In_vitro!$C$2:$C$45,"*"&amp;J$1&amp;";*",In_vitro!$B$2:$B$45,"*"&amp;$A131&amp;"*")</f>
        <v>0</v>
      </c>
      <c r="K131">
        <f>COUNTIFS(In_vitro!$C$2:$C$45,"*"&amp;K$1&amp;";*",In_vitro!$B$2:$B$45,"*"&amp;$A131&amp;"*")</f>
        <v>0</v>
      </c>
      <c r="L131">
        <f>COUNTIFS(In_vitro!$C$2:$C$45,"*"&amp;L$1&amp;";*",In_vitro!$B$2:$B$45,"*"&amp;$A131&amp;"*")</f>
        <v>0</v>
      </c>
      <c r="M131">
        <f>COUNTIFS(In_vitro!$C$2:$C$45,"*"&amp;M$1&amp;";*",In_vitro!$B$2:$B$45,"*"&amp;$A131&amp;"*")</f>
        <v>0</v>
      </c>
      <c r="N131">
        <f>COUNTIFS(In_vitro!$C$2:$C$45,"*; "&amp;N$1&amp;"*",In_vitro!$B$2:$B$45,"*"&amp;$A131&amp;"*")</f>
        <v>0</v>
      </c>
      <c r="O131">
        <f>COUNTIFS(In_vitro!$C$2:$C$45,"*; "&amp;O$1&amp;"*",In_vitro!$B$2:$B$45,"*"&amp;$A131&amp;"*")</f>
        <v>0</v>
      </c>
      <c r="P131">
        <f>COUNTIFS(In_vitro!$C$2:$C$45,"*"&amp;"; "&amp;N$1&amp;"*",In_vitro!$B$2:$B$45,"*"&amp;$A131&amp;"*",In_vitro!$C$2:$C$45,"*"&amp;"; "&amp;O$1&amp;"*")</f>
        <v>0</v>
      </c>
    </row>
    <row r="132" spans="1:16" x14ac:dyDescent="0.3">
      <c r="A132" s="166" t="s">
        <v>721</v>
      </c>
      <c r="B132" s="163">
        <f>COUNTIF(Data!L:L,"*"&amp;A132&amp;"*")</f>
        <v>1</v>
      </c>
      <c r="C132" s="164">
        <f>COUNTIF(Overview!L:L,"*"&amp;A132&amp;"*")</f>
        <v>1</v>
      </c>
      <c r="D132" s="164">
        <f>COUNTIF('Ligand-Target'!D:D,"*"&amp;A132&amp;"*")</f>
        <v>1</v>
      </c>
      <c r="E132" s="165">
        <f>COUNTIF(In_vitro!$B$2:$B$45,"*"&amp;A132&amp;"*")</f>
        <v>0</v>
      </c>
      <c r="F132">
        <f>COUNTIFS(In_vitro!$C$2:$C$45,"*"&amp;F$1&amp;";*",In_vitro!$B$2:$B$45,"*"&amp;$A132&amp;"*")</f>
        <v>0</v>
      </c>
      <c r="G132">
        <f>COUNTIFS(In_vitro!$C$2:$C$45,"*"&amp;G$1&amp;";*",In_vitro!$B$2:$B$45,"*"&amp;$A132&amp;"*")</f>
        <v>0</v>
      </c>
      <c r="H132">
        <f>COUNTIFS(In_vitro!$C$2:$C$45,"*"&amp;H$1&amp;";*",In_vitro!$B$2:$B$45,"*"&amp;$A132&amp;"*")</f>
        <v>0</v>
      </c>
      <c r="I132">
        <f>COUNTIFS(In_vitro!$C$2:$C$45,"*"&amp;I$1&amp;";*",In_vitro!$B$2:$B$45,"*"&amp;$A132&amp;"*")</f>
        <v>0</v>
      </c>
      <c r="J132">
        <f>COUNTIFS(In_vitro!$C$2:$C$45,"*"&amp;J$1&amp;";*",In_vitro!$B$2:$B$45,"*"&amp;$A132&amp;"*")</f>
        <v>0</v>
      </c>
      <c r="K132">
        <f>COUNTIFS(In_vitro!$C$2:$C$45,"*"&amp;K$1&amp;";*",In_vitro!$B$2:$B$45,"*"&amp;$A132&amp;"*")</f>
        <v>0</v>
      </c>
      <c r="L132">
        <f>COUNTIFS(In_vitro!$C$2:$C$45,"*"&amp;L$1&amp;";*",In_vitro!$B$2:$B$45,"*"&amp;$A132&amp;"*")</f>
        <v>0</v>
      </c>
      <c r="M132">
        <f>COUNTIFS(In_vitro!$C$2:$C$45,"*"&amp;M$1&amp;";*",In_vitro!$B$2:$B$45,"*"&amp;$A132&amp;"*")</f>
        <v>0</v>
      </c>
      <c r="N132">
        <f>COUNTIFS(In_vitro!$C$2:$C$45,"*; "&amp;N$1&amp;"*",In_vitro!$B$2:$B$45,"*"&amp;$A132&amp;"*")</f>
        <v>0</v>
      </c>
      <c r="O132">
        <f>COUNTIFS(In_vitro!$C$2:$C$45,"*; "&amp;O$1&amp;"*",In_vitro!$B$2:$B$45,"*"&amp;$A132&amp;"*")</f>
        <v>0</v>
      </c>
      <c r="P132">
        <f>COUNTIFS(In_vitro!$C$2:$C$45,"*"&amp;"; "&amp;N$1&amp;"*",In_vitro!$B$2:$B$45,"*"&amp;$A132&amp;"*",In_vitro!$C$2:$C$45,"*"&amp;"; "&amp;O$1&amp;"*")</f>
        <v>0</v>
      </c>
    </row>
    <row r="133" spans="1:16" x14ac:dyDescent="0.3">
      <c r="A133" s="166" t="s">
        <v>651</v>
      </c>
      <c r="B133" s="163">
        <f>COUNTIF(Data!L:L,"*"&amp;A133&amp;"*")</f>
        <v>1</v>
      </c>
      <c r="C133" s="164">
        <f>COUNTIF(Overview!L:L,"*"&amp;A133&amp;"*")</f>
        <v>1</v>
      </c>
      <c r="D133" s="164">
        <f>COUNTIF('Ligand-Target'!D:D,"*"&amp;A133&amp;"*")</f>
        <v>1</v>
      </c>
      <c r="E133" s="165">
        <f>COUNTIF(In_vitro!$B$2:$B$45,"*"&amp;A133&amp;"*")</f>
        <v>1</v>
      </c>
      <c r="F133">
        <f>COUNTIFS(In_vitro!$C$2:$C$45,"*"&amp;F$1&amp;";*",In_vitro!$B$2:$B$45,"*"&amp;$A133&amp;"*")</f>
        <v>0</v>
      </c>
      <c r="G133">
        <f>COUNTIFS(In_vitro!$C$2:$C$45,"*"&amp;G$1&amp;";*",In_vitro!$B$2:$B$45,"*"&amp;$A133&amp;"*")</f>
        <v>0</v>
      </c>
      <c r="H133">
        <f>COUNTIFS(In_vitro!$C$2:$C$45,"*"&amp;H$1&amp;";*",In_vitro!$B$2:$B$45,"*"&amp;$A133&amp;"*")</f>
        <v>0</v>
      </c>
      <c r="I133">
        <f>COUNTIFS(In_vitro!$C$2:$C$45,"*"&amp;I$1&amp;";*",In_vitro!$B$2:$B$45,"*"&amp;$A133&amp;"*")</f>
        <v>1</v>
      </c>
      <c r="J133">
        <f>COUNTIFS(In_vitro!$C$2:$C$45,"*"&amp;J$1&amp;";*",In_vitro!$B$2:$B$45,"*"&amp;$A133&amp;"*")</f>
        <v>1</v>
      </c>
      <c r="K133">
        <f>COUNTIFS(In_vitro!$C$2:$C$45,"*"&amp;K$1&amp;";*",In_vitro!$B$2:$B$45,"*"&amp;$A133&amp;"*")</f>
        <v>0</v>
      </c>
      <c r="L133">
        <f>COUNTIFS(In_vitro!$C$2:$C$45,"*"&amp;L$1&amp;";*",In_vitro!$B$2:$B$45,"*"&amp;$A133&amp;"*")</f>
        <v>1</v>
      </c>
      <c r="M133">
        <f>COUNTIFS(In_vitro!$C$2:$C$45,"*"&amp;M$1&amp;";*",In_vitro!$B$2:$B$45,"*"&amp;$A133&amp;"*")</f>
        <v>0</v>
      </c>
      <c r="N133">
        <f>COUNTIFS(In_vitro!$C$2:$C$45,"*; "&amp;N$1&amp;"*",In_vitro!$B$2:$B$45,"*"&amp;$A133&amp;"*")</f>
        <v>1</v>
      </c>
      <c r="O133">
        <f>COUNTIFS(In_vitro!$C$2:$C$45,"*; "&amp;O$1&amp;"*",In_vitro!$B$2:$B$45,"*"&amp;$A133&amp;"*")</f>
        <v>0</v>
      </c>
      <c r="P133">
        <f>COUNTIFS(In_vitro!$C$2:$C$45,"*"&amp;"; "&amp;N$1&amp;"*",In_vitro!$B$2:$B$45,"*"&amp;$A133&amp;"*",In_vitro!$C$2:$C$45,"*"&amp;"; "&amp;O$1&amp;"*")</f>
        <v>0</v>
      </c>
    </row>
    <row r="134" spans="1:16" x14ac:dyDescent="0.3">
      <c r="A134" s="166" t="s">
        <v>799</v>
      </c>
      <c r="B134" s="163">
        <f>COUNTIF(Data!L:L,"*"&amp;A134&amp;"*")</f>
        <v>1</v>
      </c>
      <c r="C134" s="164">
        <f>COUNTIF(Overview!L:L,"*"&amp;A134&amp;"*")</f>
        <v>1</v>
      </c>
      <c r="D134" s="164">
        <f>COUNTIF('Ligand-Target'!D:D,"*"&amp;A134&amp;"*")</f>
        <v>1</v>
      </c>
      <c r="E134" s="165">
        <f>COUNTIF(In_vitro!$B$2:$B$45,"*"&amp;A134&amp;"*")</f>
        <v>1</v>
      </c>
      <c r="F134">
        <f>COUNTIFS(In_vitro!$C$2:$C$45,"*"&amp;F$1&amp;";*",In_vitro!$B$2:$B$45,"*"&amp;$A134&amp;"*")</f>
        <v>0</v>
      </c>
      <c r="G134">
        <f>COUNTIFS(In_vitro!$C$2:$C$45,"*"&amp;G$1&amp;";*",In_vitro!$B$2:$B$45,"*"&amp;$A134&amp;"*")</f>
        <v>0</v>
      </c>
      <c r="H134">
        <f>COUNTIFS(In_vitro!$C$2:$C$45,"*"&amp;H$1&amp;";*",In_vitro!$B$2:$B$45,"*"&amp;$A134&amp;"*")</f>
        <v>0</v>
      </c>
      <c r="I134">
        <f>COUNTIFS(In_vitro!$C$2:$C$45,"*"&amp;I$1&amp;";*",In_vitro!$B$2:$B$45,"*"&amp;$A134&amp;"*")</f>
        <v>0</v>
      </c>
      <c r="J134">
        <f>COUNTIFS(In_vitro!$C$2:$C$45,"*"&amp;J$1&amp;";*",In_vitro!$B$2:$B$45,"*"&amp;$A134&amp;"*")</f>
        <v>0</v>
      </c>
      <c r="K134">
        <f>COUNTIFS(In_vitro!$C$2:$C$45,"*"&amp;K$1&amp;";*",In_vitro!$B$2:$B$45,"*"&amp;$A134&amp;"*")</f>
        <v>0</v>
      </c>
      <c r="L134">
        <f>COUNTIFS(In_vitro!$C$2:$C$45,"*"&amp;L$1&amp;";*",In_vitro!$B$2:$B$45,"*"&amp;$A134&amp;"*")</f>
        <v>0</v>
      </c>
      <c r="M134">
        <f>COUNTIFS(In_vitro!$C$2:$C$45,"*"&amp;M$1&amp;";*",In_vitro!$B$2:$B$45,"*"&amp;$A134&amp;"*")</f>
        <v>1</v>
      </c>
      <c r="N134">
        <f>COUNTIFS(In_vitro!$C$2:$C$45,"*; "&amp;N$1&amp;"*",In_vitro!$B$2:$B$45,"*"&amp;$A134&amp;"*")</f>
        <v>1</v>
      </c>
      <c r="O134">
        <f>COUNTIFS(In_vitro!$C$2:$C$45,"*; "&amp;O$1&amp;"*",In_vitro!$B$2:$B$45,"*"&amp;$A134&amp;"*")</f>
        <v>0</v>
      </c>
      <c r="P134">
        <f>COUNTIFS(In_vitro!$C$2:$C$45,"*"&amp;"; "&amp;N$1&amp;"*",In_vitro!$B$2:$B$45,"*"&amp;$A134&amp;"*",In_vitro!$C$2:$C$45,"*"&amp;"; "&amp;O$1&amp;"*")</f>
        <v>0</v>
      </c>
    </row>
    <row r="135" spans="1:16" x14ac:dyDescent="0.3">
      <c r="A135" s="166" t="s">
        <v>551</v>
      </c>
      <c r="B135" s="163">
        <f>COUNTIF(Data!L:L,"*"&amp;A135&amp;"*")</f>
        <v>1</v>
      </c>
      <c r="C135" s="164">
        <f>COUNTIF(Overview!L:L,"*"&amp;A135&amp;"*")</f>
        <v>1</v>
      </c>
      <c r="D135" s="164">
        <f>COUNTIF('Ligand-Target'!D:D,"*"&amp;A135&amp;"*")</f>
        <v>1</v>
      </c>
      <c r="E135" s="165">
        <f>COUNTIF(In_vitro!$B$2:$B$45,"*"&amp;A135&amp;"*")</f>
        <v>0</v>
      </c>
      <c r="F135">
        <f>COUNTIFS(In_vitro!$C$2:$C$45,"*"&amp;F$1&amp;";*",In_vitro!$B$2:$B$45,"*"&amp;$A135&amp;"*")</f>
        <v>0</v>
      </c>
      <c r="G135">
        <f>COUNTIFS(In_vitro!$C$2:$C$45,"*"&amp;G$1&amp;";*",In_vitro!$B$2:$B$45,"*"&amp;$A135&amp;"*")</f>
        <v>0</v>
      </c>
      <c r="H135">
        <f>COUNTIFS(In_vitro!$C$2:$C$45,"*"&amp;H$1&amp;";*",In_vitro!$B$2:$B$45,"*"&amp;$A135&amp;"*")</f>
        <v>0</v>
      </c>
      <c r="I135">
        <f>COUNTIFS(In_vitro!$C$2:$C$45,"*"&amp;I$1&amp;";*",In_vitro!$B$2:$B$45,"*"&amp;$A135&amp;"*")</f>
        <v>0</v>
      </c>
      <c r="J135">
        <f>COUNTIFS(In_vitro!$C$2:$C$45,"*"&amp;J$1&amp;";*",In_vitro!$B$2:$B$45,"*"&amp;$A135&amp;"*")</f>
        <v>0</v>
      </c>
      <c r="K135">
        <f>COUNTIFS(In_vitro!$C$2:$C$45,"*"&amp;K$1&amp;";*",In_vitro!$B$2:$B$45,"*"&amp;$A135&amp;"*")</f>
        <v>0</v>
      </c>
      <c r="L135">
        <f>COUNTIFS(In_vitro!$C$2:$C$45,"*"&amp;L$1&amp;";*",In_vitro!$B$2:$B$45,"*"&amp;$A135&amp;"*")</f>
        <v>0</v>
      </c>
      <c r="M135">
        <f>COUNTIFS(In_vitro!$C$2:$C$45,"*"&amp;M$1&amp;";*",In_vitro!$B$2:$B$45,"*"&amp;$A135&amp;"*")</f>
        <v>0</v>
      </c>
      <c r="N135">
        <f>COUNTIFS(In_vitro!$C$2:$C$45,"*; "&amp;N$1&amp;"*",In_vitro!$B$2:$B$45,"*"&amp;$A135&amp;"*")</f>
        <v>0</v>
      </c>
      <c r="O135">
        <f>COUNTIFS(In_vitro!$C$2:$C$45,"*; "&amp;O$1&amp;"*",In_vitro!$B$2:$B$45,"*"&amp;$A135&amp;"*")</f>
        <v>0</v>
      </c>
      <c r="P135">
        <f>COUNTIFS(In_vitro!$C$2:$C$45,"*"&amp;"; "&amp;N$1&amp;"*",In_vitro!$B$2:$B$45,"*"&amp;$A135&amp;"*",In_vitro!$C$2:$C$45,"*"&amp;"; "&amp;O$1&amp;"*")</f>
        <v>0</v>
      </c>
    </row>
    <row r="136" spans="1:16" x14ac:dyDescent="0.3">
      <c r="A136" s="166" t="s">
        <v>543</v>
      </c>
      <c r="B136" s="163">
        <f>COUNTIF(Data!L:L,"*"&amp;A136&amp;"*")</f>
        <v>1</v>
      </c>
      <c r="C136" s="164">
        <f>COUNTIF(Overview!L:L,"*"&amp;A136&amp;"*")</f>
        <v>1</v>
      </c>
      <c r="D136" s="164">
        <f>COUNTIF('Ligand-Target'!D:D,"*"&amp;A136&amp;"*")</f>
        <v>1</v>
      </c>
      <c r="E136" s="165">
        <f>COUNTIF(In_vitro!$B$2:$B$45,"*"&amp;A136&amp;"*")</f>
        <v>0</v>
      </c>
      <c r="F136">
        <f>COUNTIFS(In_vitro!$C$2:$C$45,"*"&amp;F$1&amp;";*",In_vitro!$B$2:$B$45,"*"&amp;$A136&amp;"*")</f>
        <v>0</v>
      </c>
      <c r="G136">
        <f>COUNTIFS(In_vitro!$C$2:$C$45,"*"&amp;G$1&amp;";*",In_vitro!$B$2:$B$45,"*"&amp;$A136&amp;"*")</f>
        <v>0</v>
      </c>
      <c r="H136">
        <f>COUNTIFS(In_vitro!$C$2:$C$45,"*"&amp;H$1&amp;";*",In_vitro!$B$2:$B$45,"*"&amp;$A136&amp;"*")</f>
        <v>0</v>
      </c>
      <c r="I136">
        <f>COUNTIFS(In_vitro!$C$2:$C$45,"*"&amp;I$1&amp;";*",In_vitro!$B$2:$B$45,"*"&amp;$A136&amp;"*")</f>
        <v>0</v>
      </c>
      <c r="J136">
        <f>COUNTIFS(In_vitro!$C$2:$C$45,"*"&amp;J$1&amp;";*",In_vitro!$B$2:$B$45,"*"&amp;$A136&amp;"*")</f>
        <v>0</v>
      </c>
      <c r="K136">
        <f>COUNTIFS(In_vitro!$C$2:$C$45,"*"&amp;K$1&amp;";*",In_vitro!$B$2:$B$45,"*"&amp;$A136&amp;"*")</f>
        <v>0</v>
      </c>
      <c r="L136">
        <f>COUNTIFS(In_vitro!$C$2:$C$45,"*"&amp;L$1&amp;";*",In_vitro!$B$2:$B$45,"*"&amp;$A136&amp;"*")</f>
        <v>0</v>
      </c>
      <c r="M136">
        <f>COUNTIFS(In_vitro!$C$2:$C$45,"*"&amp;M$1&amp;";*",In_vitro!$B$2:$B$45,"*"&amp;$A136&amp;"*")</f>
        <v>0</v>
      </c>
      <c r="N136">
        <f>COUNTIFS(In_vitro!$C$2:$C$45,"*; "&amp;N$1&amp;"*",In_vitro!$B$2:$B$45,"*"&amp;$A136&amp;"*")</f>
        <v>0</v>
      </c>
      <c r="O136">
        <f>COUNTIFS(In_vitro!$C$2:$C$45,"*; "&amp;O$1&amp;"*",In_vitro!$B$2:$B$45,"*"&amp;$A136&amp;"*")</f>
        <v>0</v>
      </c>
      <c r="P136">
        <f>COUNTIFS(In_vitro!$C$2:$C$45,"*"&amp;"; "&amp;N$1&amp;"*",In_vitro!$B$2:$B$45,"*"&amp;$A136&amp;"*",In_vitro!$C$2:$C$45,"*"&amp;"; "&amp;O$1&amp;"*")</f>
        <v>0</v>
      </c>
    </row>
    <row r="137" spans="1:16" x14ac:dyDescent="0.3">
      <c r="A137" s="166" t="s">
        <v>611</v>
      </c>
      <c r="B137" s="163">
        <f>COUNTIF(Data!L:L,"*"&amp;A137&amp;"*")</f>
        <v>1</v>
      </c>
      <c r="C137" s="164">
        <f>COUNTIF(Overview!L:L,"*"&amp;A137&amp;"*")</f>
        <v>1</v>
      </c>
      <c r="D137" s="164">
        <f>COUNTIF('Ligand-Target'!D:D,"*"&amp;A137&amp;"*")</f>
        <v>1</v>
      </c>
      <c r="E137" s="165">
        <f>COUNTIF(In_vitro!$B$2:$B$45,"*"&amp;A137&amp;"*")</f>
        <v>0</v>
      </c>
      <c r="F137">
        <f>COUNTIFS(In_vitro!$C$2:$C$45,"*"&amp;F$1&amp;";*",In_vitro!$B$2:$B$45,"*"&amp;$A137&amp;"*")</f>
        <v>0</v>
      </c>
      <c r="G137">
        <f>COUNTIFS(In_vitro!$C$2:$C$45,"*"&amp;G$1&amp;";*",In_vitro!$B$2:$B$45,"*"&amp;$A137&amp;"*")</f>
        <v>0</v>
      </c>
      <c r="H137">
        <f>COUNTIFS(In_vitro!$C$2:$C$45,"*"&amp;H$1&amp;";*",In_vitro!$B$2:$B$45,"*"&amp;$A137&amp;"*")</f>
        <v>0</v>
      </c>
      <c r="I137">
        <f>COUNTIFS(In_vitro!$C$2:$C$45,"*"&amp;I$1&amp;";*",In_vitro!$B$2:$B$45,"*"&amp;$A137&amp;"*")</f>
        <v>0</v>
      </c>
      <c r="J137">
        <f>COUNTIFS(In_vitro!$C$2:$C$45,"*"&amp;J$1&amp;";*",In_vitro!$B$2:$B$45,"*"&amp;$A137&amp;"*")</f>
        <v>0</v>
      </c>
      <c r="K137">
        <f>COUNTIFS(In_vitro!$C$2:$C$45,"*"&amp;K$1&amp;";*",In_vitro!$B$2:$B$45,"*"&amp;$A137&amp;"*")</f>
        <v>0</v>
      </c>
      <c r="L137">
        <f>COUNTIFS(In_vitro!$C$2:$C$45,"*"&amp;L$1&amp;";*",In_vitro!$B$2:$B$45,"*"&amp;$A137&amp;"*")</f>
        <v>0</v>
      </c>
      <c r="M137">
        <f>COUNTIFS(In_vitro!$C$2:$C$45,"*"&amp;M$1&amp;";*",In_vitro!$B$2:$B$45,"*"&amp;$A137&amp;"*")</f>
        <v>0</v>
      </c>
      <c r="N137">
        <f>COUNTIFS(In_vitro!$C$2:$C$45,"*; "&amp;N$1&amp;"*",In_vitro!$B$2:$B$45,"*"&amp;$A137&amp;"*")</f>
        <v>0</v>
      </c>
      <c r="O137">
        <f>COUNTIFS(In_vitro!$C$2:$C$45,"*; "&amp;O$1&amp;"*",In_vitro!$B$2:$B$45,"*"&amp;$A137&amp;"*")</f>
        <v>0</v>
      </c>
      <c r="P137">
        <f>COUNTIFS(In_vitro!$C$2:$C$45,"*"&amp;"; "&amp;N$1&amp;"*",In_vitro!$B$2:$B$45,"*"&amp;$A137&amp;"*",In_vitro!$C$2:$C$45,"*"&amp;"; "&amp;O$1&amp;"*")</f>
        <v>0</v>
      </c>
    </row>
    <row r="138" spans="1:16" x14ac:dyDescent="0.3">
      <c r="A138" s="166" t="s">
        <v>708</v>
      </c>
      <c r="B138" s="163">
        <f>COUNTIF(Data!L:L,"*"&amp;A138&amp;"*")</f>
        <v>1</v>
      </c>
      <c r="C138" s="164">
        <f>COUNTIF(Overview!L:L,"*"&amp;A138&amp;"*")</f>
        <v>1</v>
      </c>
      <c r="D138" s="164">
        <f>COUNTIF('Ligand-Target'!D:D,"*"&amp;A138&amp;"*")</f>
        <v>1</v>
      </c>
      <c r="E138" s="165">
        <f>COUNTIF(In_vitro!$B$2:$B$45,"*"&amp;A138&amp;"*")</f>
        <v>0</v>
      </c>
      <c r="F138">
        <f>COUNTIFS(In_vitro!$C$2:$C$45,"*"&amp;F$1&amp;";*",In_vitro!$B$2:$B$45,"*"&amp;$A138&amp;"*")</f>
        <v>0</v>
      </c>
      <c r="G138">
        <f>COUNTIFS(In_vitro!$C$2:$C$45,"*"&amp;G$1&amp;";*",In_vitro!$B$2:$B$45,"*"&amp;$A138&amp;"*")</f>
        <v>0</v>
      </c>
      <c r="H138">
        <f>COUNTIFS(In_vitro!$C$2:$C$45,"*"&amp;H$1&amp;";*",In_vitro!$B$2:$B$45,"*"&amp;$A138&amp;"*")</f>
        <v>0</v>
      </c>
      <c r="I138">
        <f>COUNTIFS(In_vitro!$C$2:$C$45,"*"&amp;I$1&amp;";*",In_vitro!$B$2:$B$45,"*"&amp;$A138&amp;"*")</f>
        <v>0</v>
      </c>
      <c r="J138">
        <f>COUNTIFS(In_vitro!$C$2:$C$45,"*"&amp;J$1&amp;";*",In_vitro!$B$2:$B$45,"*"&amp;$A138&amp;"*")</f>
        <v>0</v>
      </c>
      <c r="K138">
        <f>COUNTIFS(In_vitro!$C$2:$C$45,"*"&amp;K$1&amp;";*",In_vitro!$B$2:$B$45,"*"&amp;$A138&amp;"*")</f>
        <v>0</v>
      </c>
      <c r="L138">
        <f>COUNTIFS(In_vitro!$C$2:$C$45,"*"&amp;L$1&amp;";*",In_vitro!$B$2:$B$45,"*"&amp;$A138&amp;"*")</f>
        <v>0</v>
      </c>
      <c r="M138">
        <f>COUNTIFS(In_vitro!$C$2:$C$45,"*"&amp;M$1&amp;";*",In_vitro!$B$2:$B$45,"*"&amp;$A138&amp;"*")</f>
        <v>0</v>
      </c>
      <c r="N138">
        <f>COUNTIFS(In_vitro!$C$2:$C$45,"*; "&amp;N$1&amp;"*",In_vitro!$B$2:$B$45,"*"&amp;$A138&amp;"*")</f>
        <v>0</v>
      </c>
      <c r="O138">
        <f>COUNTIFS(In_vitro!$C$2:$C$45,"*; "&amp;O$1&amp;"*",In_vitro!$B$2:$B$45,"*"&amp;$A138&amp;"*")</f>
        <v>0</v>
      </c>
      <c r="P138">
        <f>COUNTIFS(In_vitro!$C$2:$C$45,"*"&amp;"; "&amp;N$1&amp;"*",In_vitro!$B$2:$B$45,"*"&amp;$A138&amp;"*",In_vitro!$C$2:$C$45,"*"&amp;"; "&amp;O$1&amp;"*")</f>
        <v>0</v>
      </c>
    </row>
    <row r="139" spans="1:16" x14ac:dyDescent="0.3">
      <c r="A139" s="163" t="s">
        <v>645</v>
      </c>
      <c r="B139" s="163">
        <f>COUNTIF(Data!L:L,"*"&amp;A139&amp;"*")</f>
        <v>1</v>
      </c>
      <c r="C139" s="164">
        <f>COUNTIF(Overview!L:L,"*"&amp;A139&amp;"*")</f>
        <v>1</v>
      </c>
      <c r="D139" s="164">
        <f>COUNTIF('Ligand-Target'!D:D,"*"&amp;A139&amp;"*")</f>
        <v>1</v>
      </c>
      <c r="E139" s="165">
        <f>COUNTIF(In_vitro!$B$2:$B$45,"*"&amp;A139&amp;"*")</f>
        <v>0</v>
      </c>
      <c r="F139">
        <f>COUNTIFS(In_vitro!$C$2:$C$45,"*"&amp;F$1&amp;";*",In_vitro!$B$2:$B$45,"*"&amp;$A139&amp;"*")</f>
        <v>0</v>
      </c>
      <c r="G139">
        <f>COUNTIFS(In_vitro!$C$2:$C$45,"*"&amp;G$1&amp;";*",In_vitro!$B$2:$B$45,"*"&amp;$A139&amp;"*")</f>
        <v>0</v>
      </c>
      <c r="H139">
        <f>COUNTIFS(In_vitro!$C$2:$C$45,"*"&amp;H$1&amp;";*",In_vitro!$B$2:$B$45,"*"&amp;$A139&amp;"*")</f>
        <v>0</v>
      </c>
      <c r="I139">
        <f>COUNTIFS(In_vitro!$C$2:$C$45,"*"&amp;I$1&amp;";*",In_vitro!$B$2:$B$45,"*"&amp;$A139&amp;"*")</f>
        <v>0</v>
      </c>
      <c r="J139">
        <f>COUNTIFS(In_vitro!$C$2:$C$45,"*"&amp;J$1&amp;";*",In_vitro!$B$2:$B$45,"*"&amp;$A139&amp;"*")</f>
        <v>0</v>
      </c>
      <c r="K139">
        <f>COUNTIFS(In_vitro!$C$2:$C$45,"*"&amp;K$1&amp;";*",In_vitro!$B$2:$B$45,"*"&amp;$A139&amp;"*")</f>
        <v>0</v>
      </c>
      <c r="L139">
        <f>COUNTIFS(In_vitro!$C$2:$C$45,"*"&amp;L$1&amp;";*",In_vitro!$B$2:$B$45,"*"&amp;$A139&amp;"*")</f>
        <v>0</v>
      </c>
      <c r="M139">
        <f>COUNTIFS(In_vitro!$C$2:$C$45,"*"&amp;M$1&amp;";*",In_vitro!$B$2:$B$45,"*"&amp;$A139&amp;"*")</f>
        <v>0</v>
      </c>
      <c r="N139">
        <f>COUNTIFS(In_vitro!$C$2:$C$45,"*; "&amp;N$1&amp;"*",In_vitro!$B$2:$B$45,"*"&amp;$A139&amp;"*")</f>
        <v>0</v>
      </c>
      <c r="O139">
        <f>COUNTIFS(In_vitro!$C$2:$C$45,"*; "&amp;O$1&amp;"*",In_vitro!$B$2:$B$45,"*"&amp;$A139&amp;"*")</f>
        <v>0</v>
      </c>
      <c r="P139">
        <f>COUNTIFS(In_vitro!$C$2:$C$45,"*"&amp;"; "&amp;N$1&amp;"*",In_vitro!$B$2:$B$45,"*"&amp;$A139&amp;"*",In_vitro!$C$2:$C$45,"*"&amp;"; "&amp;O$1&amp;"*")</f>
        <v>0</v>
      </c>
    </row>
    <row r="140" spans="1:16" x14ac:dyDescent="0.3">
      <c r="A140" s="166" t="s">
        <v>657</v>
      </c>
      <c r="B140" s="163">
        <f>COUNTIF(Data!L:L,"*"&amp;A140&amp;"*")</f>
        <v>1</v>
      </c>
      <c r="C140" s="164">
        <f>COUNTIF(Overview!L:L,"*"&amp;A140&amp;"*")</f>
        <v>1</v>
      </c>
      <c r="D140" s="164">
        <f>COUNTIF('Ligand-Target'!D:D,"*"&amp;A140&amp;"*")</f>
        <v>1</v>
      </c>
      <c r="E140" s="165">
        <f>COUNTIF(In_vitro!$B$2:$B$45,"*"&amp;A140&amp;"*")</f>
        <v>1</v>
      </c>
      <c r="F140">
        <f>COUNTIFS(In_vitro!$C$2:$C$45,"*"&amp;F$1&amp;";*",In_vitro!$B$2:$B$45,"*"&amp;$A140&amp;"*")</f>
        <v>0</v>
      </c>
      <c r="G140">
        <f>COUNTIFS(In_vitro!$C$2:$C$45,"*"&amp;G$1&amp;";*",In_vitro!$B$2:$B$45,"*"&amp;$A140&amp;"*")</f>
        <v>0</v>
      </c>
      <c r="H140">
        <f>COUNTIFS(In_vitro!$C$2:$C$45,"*"&amp;H$1&amp;";*",In_vitro!$B$2:$B$45,"*"&amp;$A140&amp;"*")</f>
        <v>0</v>
      </c>
      <c r="I140">
        <f>COUNTIFS(In_vitro!$C$2:$C$45,"*"&amp;I$1&amp;";*",In_vitro!$B$2:$B$45,"*"&amp;$A140&amp;"*")</f>
        <v>1</v>
      </c>
      <c r="J140">
        <f>COUNTIFS(In_vitro!$C$2:$C$45,"*"&amp;J$1&amp;";*",In_vitro!$B$2:$B$45,"*"&amp;$A140&amp;"*")</f>
        <v>0</v>
      </c>
      <c r="K140">
        <f>COUNTIFS(In_vitro!$C$2:$C$45,"*"&amp;K$1&amp;";*",In_vitro!$B$2:$B$45,"*"&amp;$A140&amp;"*")</f>
        <v>1</v>
      </c>
      <c r="L140">
        <f>COUNTIFS(In_vitro!$C$2:$C$45,"*"&amp;L$1&amp;";*",In_vitro!$B$2:$B$45,"*"&amp;$A140&amp;"*")</f>
        <v>0</v>
      </c>
      <c r="M140">
        <f>COUNTIFS(In_vitro!$C$2:$C$45,"*"&amp;M$1&amp;";*",In_vitro!$B$2:$B$45,"*"&amp;$A140&amp;"*")</f>
        <v>0</v>
      </c>
      <c r="N140">
        <f>COUNTIFS(In_vitro!$C$2:$C$45,"*; "&amp;N$1&amp;"*",In_vitro!$B$2:$B$45,"*"&amp;$A140&amp;"*")</f>
        <v>0</v>
      </c>
      <c r="O140">
        <f>COUNTIFS(In_vitro!$C$2:$C$45,"*; "&amp;O$1&amp;"*",In_vitro!$B$2:$B$45,"*"&amp;$A140&amp;"*")</f>
        <v>1</v>
      </c>
      <c r="P140">
        <f>COUNTIFS(In_vitro!$C$2:$C$45,"*"&amp;"; "&amp;N$1&amp;"*",In_vitro!$B$2:$B$45,"*"&amp;$A140&amp;"*",In_vitro!$C$2:$C$45,"*"&amp;"; "&amp;O$1&amp;"*")</f>
        <v>0</v>
      </c>
    </row>
    <row r="141" spans="1:16" x14ac:dyDescent="0.3">
      <c r="A141" s="166" t="s">
        <v>854</v>
      </c>
      <c r="B141" s="163">
        <f>COUNTIF(Data!L:L,"*"&amp;A141&amp;"*")</f>
        <v>1</v>
      </c>
      <c r="C141" s="164">
        <f>COUNTIF(Overview!L:L,"*"&amp;A141&amp;"*")</f>
        <v>1</v>
      </c>
      <c r="D141" s="164">
        <f>COUNTIF('Ligand-Target'!D:D,"*"&amp;A141&amp;"*")</f>
        <v>0</v>
      </c>
      <c r="E141" s="165">
        <f>COUNTIF(In_vitro!$B$2:$B$45,"*"&amp;A141&amp;"*")</f>
        <v>1</v>
      </c>
      <c r="F141">
        <f>COUNTIFS(In_vitro!$C$2:$C$45,"*"&amp;F$1&amp;";*",In_vitro!$B$2:$B$45,"*"&amp;$A141&amp;"*")</f>
        <v>1</v>
      </c>
      <c r="G141">
        <f>COUNTIFS(In_vitro!$C$2:$C$45,"*"&amp;G$1&amp;";*",In_vitro!$B$2:$B$45,"*"&amp;$A141&amp;"*")</f>
        <v>0</v>
      </c>
      <c r="H141">
        <f>COUNTIFS(In_vitro!$C$2:$C$45,"*"&amp;H$1&amp;";*",In_vitro!$B$2:$B$45,"*"&amp;$A141&amp;"*")</f>
        <v>0</v>
      </c>
      <c r="I141">
        <f>COUNTIFS(In_vitro!$C$2:$C$45,"*"&amp;I$1&amp;";*",In_vitro!$B$2:$B$45,"*"&amp;$A141&amp;"*")</f>
        <v>0</v>
      </c>
      <c r="J141">
        <f>COUNTIFS(In_vitro!$C$2:$C$45,"*"&amp;J$1&amp;";*",In_vitro!$B$2:$B$45,"*"&amp;$A141&amp;"*")</f>
        <v>1</v>
      </c>
      <c r="K141">
        <f>COUNTIFS(In_vitro!$C$2:$C$45,"*"&amp;K$1&amp;";*",In_vitro!$B$2:$B$45,"*"&amp;$A141&amp;"*")</f>
        <v>0</v>
      </c>
      <c r="L141">
        <f>COUNTIFS(In_vitro!$C$2:$C$45,"*"&amp;L$1&amp;";*",In_vitro!$B$2:$B$45,"*"&amp;$A141&amp;"*")</f>
        <v>0</v>
      </c>
      <c r="M141">
        <f>COUNTIFS(In_vitro!$C$2:$C$45,"*"&amp;M$1&amp;";*",In_vitro!$B$2:$B$45,"*"&amp;$A141&amp;"*")</f>
        <v>0</v>
      </c>
      <c r="N141">
        <f>COUNTIFS(In_vitro!$C$2:$C$45,"*; "&amp;N$1&amp;"*",In_vitro!$B$2:$B$45,"*"&amp;$A141&amp;"*")</f>
        <v>1</v>
      </c>
      <c r="O141">
        <f>COUNTIFS(In_vitro!$C$2:$C$45,"*; "&amp;O$1&amp;"*",In_vitro!$B$2:$B$45,"*"&amp;$A141&amp;"*")</f>
        <v>1</v>
      </c>
      <c r="P141">
        <f>COUNTIFS(In_vitro!$C$2:$C$45,"*"&amp;"; "&amp;N$1&amp;"*",In_vitro!$B$2:$B$45,"*"&amp;$A141&amp;"*",In_vitro!$C$2:$C$45,"*"&amp;"; "&amp;O$1&amp;"*")</f>
        <v>1</v>
      </c>
    </row>
    <row r="142" spans="1:16" x14ac:dyDescent="0.3">
      <c r="A142" s="166" t="s">
        <v>726</v>
      </c>
      <c r="B142" s="163">
        <f>COUNTIF(Data!L:L,"*"&amp;A142&amp;"*")</f>
        <v>1</v>
      </c>
      <c r="C142" s="164">
        <f>COUNTIF(Overview!L:L,"*"&amp;A142&amp;"*")</f>
        <v>1</v>
      </c>
      <c r="D142" s="164">
        <f>COUNTIF('Ligand-Target'!D:D,"*"&amp;A142&amp;"*")</f>
        <v>1</v>
      </c>
      <c r="E142" s="165">
        <f>COUNTIF(In_vitro!$B$2:$B$45,"*"&amp;A142&amp;"*")</f>
        <v>0</v>
      </c>
      <c r="F142">
        <f>COUNTIFS(In_vitro!$C$2:$C$45,"*"&amp;F$1&amp;";*",In_vitro!$B$2:$B$45,"*"&amp;$A142&amp;"*")</f>
        <v>0</v>
      </c>
      <c r="G142">
        <f>COUNTIFS(In_vitro!$C$2:$C$45,"*"&amp;G$1&amp;";*",In_vitro!$B$2:$B$45,"*"&amp;$A142&amp;"*")</f>
        <v>0</v>
      </c>
      <c r="H142">
        <f>COUNTIFS(In_vitro!$C$2:$C$45,"*"&amp;H$1&amp;";*",In_vitro!$B$2:$B$45,"*"&amp;$A142&amp;"*")</f>
        <v>0</v>
      </c>
      <c r="I142">
        <f>COUNTIFS(In_vitro!$C$2:$C$45,"*"&amp;I$1&amp;";*",In_vitro!$B$2:$B$45,"*"&amp;$A142&amp;"*")</f>
        <v>0</v>
      </c>
      <c r="J142">
        <f>COUNTIFS(In_vitro!$C$2:$C$45,"*"&amp;J$1&amp;";*",In_vitro!$B$2:$B$45,"*"&amp;$A142&amp;"*")</f>
        <v>0</v>
      </c>
      <c r="K142">
        <f>COUNTIFS(In_vitro!$C$2:$C$45,"*"&amp;K$1&amp;";*",In_vitro!$B$2:$B$45,"*"&amp;$A142&amp;"*")</f>
        <v>0</v>
      </c>
      <c r="L142">
        <f>COUNTIFS(In_vitro!$C$2:$C$45,"*"&amp;L$1&amp;";*",In_vitro!$B$2:$B$45,"*"&amp;$A142&amp;"*")</f>
        <v>0</v>
      </c>
      <c r="M142">
        <f>COUNTIFS(In_vitro!$C$2:$C$45,"*"&amp;M$1&amp;";*",In_vitro!$B$2:$B$45,"*"&amp;$A142&amp;"*")</f>
        <v>0</v>
      </c>
      <c r="N142">
        <f>COUNTIFS(In_vitro!$C$2:$C$45,"*; "&amp;N$1&amp;"*",In_vitro!$B$2:$B$45,"*"&amp;$A142&amp;"*")</f>
        <v>0</v>
      </c>
      <c r="O142">
        <f>COUNTIFS(In_vitro!$C$2:$C$45,"*; "&amp;O$1&amp;"*",In_vitro!$B$2:$B$45,"*"&amp;$A142&amp;"*")</f>
        <v>0</v>
      </c>
      <c r="P142">
        <f>COUNTIFS(In_vitro!$C$2:$C$45,"*"&amp;"; "&amp;N$1&amp;"*",In_vitro!$B$2:$B$45,"*"&amp;$A142&amp;"*",In_vitro!$C$2:$C$45,"*"&amp;"; "&amp;O$1&amp;"*")</f>
        <v>0</v>
      </c>
    </row>
    <row r="143" spans="1:16" x14ac:dyDescent="0.3">
      <c r="A143" s="166" t="s">
        <v>629</v>
      </c>
      <c r="B143" s="163">
        <f>COUNTIF(Data!L:L,"*"&amp;A143&amp;"*")</f>
        <v>1</v>
      </c>
      <c r="C143" s="164">
        <f>COUNTIF(Overview!L:L,"*"&amp;A143&amp;"*")</f>
        <v>1</v>
      </c>
      <c r="D143" s="164">
        <f>COUNTIF('Ligand-Target'!D:D,"*"&amp;A143&amp;"*")</f>
        <v>1</v>
      </c>
      <c r="E143" s="165">
        <f>COUNTIF(In_vitro!$B$2:$B$45,"*"&amp;A143&amp;"*")</f>
        <v>0</v>
      </c>
      <c r="F143">
        <f>COUNTIFS(In_vitro!$C$2:$C$45,"*"&amp;F$1&amp;";*",In_vitro!$B$2:$B$45,"*"&amp;$A143&amp;"*")</f>
        <v>0</v>
      </c>
      <c r="G143">
        <f>COUNTIFS(In_vitro!$C$2:$C$45,"*"&amp;G$1&amp;";*",In_vitro!$B$2:$B$45,"*"&amp;$A143&amp;"*")</f>
        <v>0</v>
      </c>
      <c r="H143">
        <f>COUNTIFS(In_vitro!$C$2:$C$45,"*"&amp;H$1&amp;";*",In_vitro!$B$2:$B$45,"*"&amp;$A143&amp;"*")</f>
        <v>0</v>
      </c>
      <c r="I143">
        <f>COUNTIFS(In_vitro!$C$2:$C$45,"*"&amp;I$1&amp;";*",In_vitro!$B$2:$B$45,"*"&amp;$A143&amp;"*")</f>
        <v>0</v>
      </c>
      <c r="J143">
        <f>COUNTIFS(In_vitro!$C$2:$C$45,"*"&amp;J$1&amp;";*",In_vitro!$B$2:$B$45,"*"&amp;$A143&amp;"*")</f>
        <v>0</v>
      </c>
      <c r="K143">
        <f>COUNTIFS(In_vitro!$C$2:$C$45,"*"&amp;K$1&amp;";*",In_vitro!$B$2:$B$45,"*"&amp;$A143&amp;"*")</f>
        <v>0</v>
      </c>
      <c r="L143">
        <f>COUNTIFS(In_vitro!$C$2:$C$45,"*"&amp;L$1&amp;";*",In_vitro!$B$2:$B$45,"*"&amp;$A143&amp;"*")</f>
        <v>0</v>
      </c>
      <c r="M143">
        <f>COUNTIFS(In_vitro!$C$2:$C$45,"*"&amp;M$1&amp;";*",In_vitro!$B$2:$B$45,"*"&amp;$A143&amp;"*")</f>
        <v>0</v>
      </c>
      <c r="N143">
        <f>COUNTIFS(In_vitro!$C$2:$C$45,"*; "&amp;N$1&amp;"*",In_vitro!$B$2:$B$45,"*"&amp;$A143&amp;"*")</f>
        <v>0</v>
      </c>
      <c r="O143">
        <f>COUNTIFS(In_vitro!$C$2:$C$45,"*; "&amp;O$1&amp;"*",In_vitro!$B$2:$B$45,"*"&amp;$A143&amp;"*")</f>
        <v>0</v>
      </c>
      <c r="P143">
        <f>COUNTIFS(In_vitro!$C$2:$C$45,"*"&amp;"; "&amp;N$1&amp;"*",In_vitro!$B$2:$B$45,"*"&amp;$A143&amp;"*",In_vitro!$C$2:$C$45,"*"&amp;"; "&amp;O$1&amp;"*")</f>
        <v>0</v>
      </c>
    </row>
    <row r="144" spans="1:16" x14ac:dyDescent="0.3">
      <c r="A144" s="166" t="s">
        <v>761</v>
      </c>
      <c r="B144" s="163">
        <f>COUNTIF(Data!L:L,"*"&amp;A144&amp;"*")</f>
        <v>1</v>
      </c>
      <c r="C144" s="164">
        <f>COUNTIF(Overview!L:L,"*"&amp;A144&amp;"*")</f>
        <v>1</v>
      </c>
      <c r="D144" s="164">
        <f>COUNTIF('Ligand-Target'!D:D,"*"&amp;A144&amp;"*")</f>
        <v>1</v>
      </c>
      <c r="E144" s="165">
        <f>COUNTIF(In_vitro!$B$2:$B$45,"*"&amp;A144&amp;"*")</f>
        <v>0</v>
      </c>
      <c r="F144">
        <f>COUNTIFS(In_vitro!$C$2:$C$45,"*"&amp;F$1&amp;";*",In_vitro!$B$2:$B$45,"*"&amp;$A144&amp;"*")</f>
        <v>0</v>
      </c>
      <c r="G144">
        <f>COUNTIFS(In_vitro!$C$2:$C$45,"*"&amp;G$1&amp;";*",In_vitro!$B$2:$B$45,"*"&amp;$A144&amp;"*")</f>
        <v>0</v>
      </c>
      <c r="H144">
        <f>COUNTIFS(In_vitro!$C$2:$C$45,"*"&amp;H$1&amp;";*",In_vitro!$B$2:$B$45,"*"&amp;$A144&amp;"*")</f>
        <v>0</v>
      </c>
      <c r="I144">
        <f>COUNTIFS(In_vitro!$C$2:$C$45,"*"&amp;I$1&amp;";*",In_vitro!$B$2:$B$45,"*"&amp;$A144&amp;"*")</f>
        <v>0</v>
      </c>
      <c r="J144">
        <f>COUNTIFS(In_vitro!$C$2:$C$45,"*"&amp;J$1&amp;";*",In_vitro!$B$2:$B$45,"*"&amp;$A144&amp;"*")</f>
        <v>0</v>
      </c>
      <c r="K144">
        <f>COUNTIFS(In_vitro!$C$2:$C$45,"*"&amp;K$1&amp;";*",In_vitro!$B$2:$B$45,"*"&amp;$A144&amp;"*")</f>
        <v>0</v>
      </c>
      <c r="L144">
        <f>COUNTIFS(In_vitro!$C$2:$C$45,"*"&amp;L$1&amp;";*",In_vitro!$B$2:$B$45,"*"&amp;$A144&amp;"*")</f>
        <v>0</v>
      </c>
      <c r="M144">
        <f>COUNTIFS(In_vitro!$C$2:$C$45,"*"&amp;M$1&amp;";*",In_vitro!$B$2:$B$45,"*"&amp;$A144&amp;"*")</f>
        <v>0</v>
      </c>
      <c r="N144">
        <f>COUNTIFS(In_vitro!$C$2:$C$45,"*; "&amp;N$1&amp;"*",In_vitro!$B$2:$B$45,"*"&amp;$A144&amp;"*")</f>
        <v>0</v>
      </c>
      <c r="O144">
        <f>COUNTIFS(In_vitro!$C$2:$C$45,"*; "&amp;O$1&amp;"*",In_vitro!$B$2:$B$45,"*"&amp;$A144&amp;"*")</f>
        <v>0</v>
      </c>
      <c r="P144">
        <f>COUNTIFS(In_vitro!$C$2:$C$45,"*"&amp;"; "&amp;N$1&amp;"*",In_vitro!$B$2:$B$45,"*"&amp;$A144&amp;"*",In_vitro!$C$2:$C$45,"*"&amp;"; "&amp;O$1&amp;"*")</f>
        <v>0</v>
      </c>
    </row>
    <row r="145" spans="1:16" x14ac:dyDescent="0.3">
      <c r="A145" s="166" t="s">
        <v>753</v>
      </c>
      <c r="B145" s="163">
        <f>COUNTIF(Data!L:L,"*"&amp;A145&amp;"*")</f>
        <v>1</v>
      </c>
      <c r="C145" s="164">
        <f>COUNTIF(Overview!L:L,"*"&amp;A145&amp;"*")</f>
        <v>1</v>
      </c>
      <c r="D145" s="164">
        <f>COUNTIF('Ligand-Target'!D:D,"*"&amp;A145&amp;"*")</f>
        <v>1</v>
      </c>
      <c r="E145" s="165">
        <f>COUNTIF(In_vitro!$B$2:$B$45,"*"&amp;A145&amp;"*")</f>
        <v>0</v>
      </c>
      <c r="F145">
        <f>COUNTIFS(In_vitro!$C$2:$C$45,"*"&amp;F$1&amp;";*",In_vitro!$B$2:$B$45,"*"&amp;$A145&amp;"*")</f>
        <v>0</v>
      </c>
      <c r="G145">
        <f>COUNTIFS(In_vitro!$C$2:$C$45,"*"&amp;G$1&amp;";*",In_vitro!$B$2:$B$45,"*"&amp;$A145&amp;"*")</f>
        <v>0</v>
      </c>
      <c r="H145">
        <f>COUNTIFS(In_vitro!$C$2:$C$45,"*"&amp;H$1&amp;";*",In_vitro!$B$2:$B$45,"*"&amp;$A145&amp;"*")</f>
        <v>0</v>
      </c>
      <c r="I145">
        <f>COUNTIFS(In_vitro!$C$2:$C$45,"*"&amp;I$1&amp;";*",In_vitro!$B$2:$B$45,"*"&amp;$A145&amp;"*")</f>
        <v>0</v>
      </c>
      <c r="J145">
        <f>COUNTIFS(In_vitro!$C$2:$C$45,"*"&amp;J$1&amp;";*",In_vitro!$B$2:$B$45,"*"&amp;$A145&amp;"*")</f>
        <v>0</v>
      </c>
      <c r="K145">
        <f>COUNTIFS(In_vitro!$C$2:$C$45,"*"&amp;K$1&amp;";*",In_vitro!$B$2:$B$45,"*"&amp;$A145&amp;"*")</f>
        <v>0</v>
      </c>
      <c r="L145">
        <f>COUNTIFS(In_vitro!$C$2:$C$45,"*"&amp;L$1&amp;";*",In_vitro!$B$2:$B$45,"*"&amp;$A145&amp;"*")</f>
        <v>0</v>
      </c>
      <c r="M145">
        <f>COUNTIFS(In_vitro!$C$2:$C$45,"*"&amp;M$1&amp;";*",In_vitro!$B$2:$B$45,"*"&amp;$A145&amp;"*")</f>
        <v>0</v>
      </c>
      <c r="N145">
        <f>COUNTIFS(In_vitro!$C$2:$C$45,"*; "&amp;N$1&amp;"*",In_vitro!$B$2:$B$45,"*"&amp;$A145&amp;"*")</f>
        <v>0</v>
      </c>
      <c r="O145">
        <f>COUNTIFS(In_vitro!$C$2:$C$45,"*; "&amp;O$1&amp;"*",In_vitro!$B$2:$B$45,"*"&amp;$A145&amp;"*")</f>
        <v>0</v>
      </c>
      <c r="P145">
        <f>COUNTIFS(In_vitro!$C$2:$C$45,"*"&amp;"; "&amp;N$1&amp;"*",In_vitro!$B$2:$B$45,"*"&amp;$A145&amp;"*",In_vitro!$C$2:$C$45,"*"&amp;"; "&amp;O$1&amp;"*")</f>
        <v>0</v>
      </c>
    </row>
    <row r="146" spans="1:16" x14ac:dyDescent="0.3">
      <c r="A146" s="168" t="s">
        <v>780</v>
      </c>
      <c r="B146" s="163">
        <f>COUNTIF(Data!L:L,"*"&amp;A146&amp;"*")</f>
        <v>1</v>
      </c>
      <c r="C146" s="164">
        <f>COUNTIF(Overview!L:L,"*"&amp;A146&amp;"*")</f>
        <v>1</v>
      </c>
      <c r="D146" s="164">
        <f>COUNTIF('Ligand-Target'!D:D,"*"&amp;A146&amp;"*")</f>
        <v>1</v>
      </c>
      <c r="E146" s="165">
        <f>COUNTIF(In_vitro!$B$2:$B$45,"*"&amp;A146&amp;"*")</f>
        <v>1</v>
      </c>
      <c r="F146">
        <f>COUNTIFS(In_vitro!$C$2:$C$45,"*"&amp;F$1&amp;";*",In_vitro!$B$2:$B$45,"*"&amp;$A146&amp;"*")</f>
        <v>0</v>
      </c>
      <c r="G146">
        <f>COUNTIFS(In_vitro!$C$2:$C$45,"*"&amp;G$1&amp;";*",In_vitro!$B$2:$B$45,"*"&amp;$A146&amp;"*")</f>
        <v>0</v>
      </c>
      <c r="H146">
        <f>COUNTIFS(In_vitro!$C$2:$C$45,"*"&amp;H$1&amp;";*",In_vitro!$B$2:$B$45,"*"&amp;$A146&amp;"*")</f>
        <v>0</v>
      </c>
      <c r="I146">
        <f>COUNTIFS(In_vitro!$C$2:$C$45,"*"&amp;I$1&amp;";*",In_vitro!$B$2:$B$45,"*"&amp;$A146&amp;"*")</f>
        <v>0</v>
      </c>
      <c r="J146">
        <f>COUNTIFS(In_vitro!$C$2:$C$45,"*"&amp;J$1&amp;";*",In_vitro!$B$2:$B$45,"*"&amp;$A146&amp;"*")</f>
        <v>0</v>
      </c>
      <c r="K146">
        <f>COUNTIFS(In_vitro!$C$2:$C$45,"*"&amp;K$1&amp;";*",In_vitro!$B$2:$B$45,"*"&amp;$A146&amp;"*")</f>
        <v>0</v>
      </c>
      <c r="L146">
        <f>COUNTIFS(In_vitro!$C$2:$C$45,"*"&amp;L$1&amp;";*",In_vitro!$B$2:$B$45,"*"&amp;$A146&amp;"*")</f>
        <v>0</v>
      </c>
      <c r="M146">
        <f>COUNTIFS(In_vitro!$C$2:$C$45,"*"&amp;M$1&amp;";*",In_vitro!$B$2:$B$45,"*"&amp;$A146&amp;"*")</f>
        <v>1</v>
      </c>
      <c r="N146">
        <f>COUNTIFS(In_vitro!$C$2:$C$45,"*; "&amp;N$1&amp;"*",In_vitro!$B$2:$B$45,"*"&amp;$A146&amp;"*")</f>
        <v>1</v>
      </c>
      <c r="O146">
        <f>COUNTIFS(In_vitro!$C$2:$C$45,"*; "&amp;O$1&amp;"*",In_vitro!$B$2:$B$45,"*"&amp;$A146&amp;"*")</f>
        <v>0</v>
      </c>
      <c r="P146">
        <f>COUNTIFS(In_vitro!$C$2:$C$45,"*"&amp;"; "&amp;N$1&amp;"*",In_vitro!$B$2:$B$45,"*"&amp;$A146&amp;"*",In_vitro!$C$2:$C$45,"*"&amp;"; "&amp;O$1&amp;"*")</f>
        <v>0</v>
      </c>
    </row>
    <row r="147" spans="1:16" x14ac:dyDescent="0.3">
      <c r="A147" s="166" t="s">
        <v>798</v>
      </c>
      <c r="B147" s="163">
        <f>COUNTIF(Data!L:L,"*"&amp;A147&amp;"*")</f>
        <v>1</v>
      </c>
      <c r="C147" s="164">
        <f>COUNTIF(Overview!L:L,"*"&amp;A147&amp;"*")</f>
        <v>1</v>
      </c>
      <c r="D147" s="164">
        <f>COUNTIF('Ligand-Target'!D:D,"*"&amp;A147&amp;"*")</f>
        <v>1</v>
      </c>
      <c r="E147" s="165">
        <f>COUNTIF(In_vitro!$B$2:$B$45,"*"&amp;A147&amp;"*")</f>
        <v>1</v>
      </c>
      <c r="F147">
        <f>COUNTIFS(In_vitro!$C$2:$C$45,"*"&amp;F$1&amp;";*",In_vitro!$B$2:$B$45,"*"&amp;$A147&amp;"*")</f>
        <v>0</v>
      </c>
      <c r="G147">
        <f>COUNTIFS(In_vitro!$C$2:$C$45,"*"&amp;G$1&amp;";*",In_vitro!$B$2:$B$45,"*"&amp;$A147&amp;"*")</f>
        <v>0</v>
      </c>
      <c r="H147">
        <f>COUNTIFS(In_vitro!$C$2:$C$45,"*"&amp;H$1&amp;";*",In_vitro!$B$2:$B$45,"*"&amp;$A147&amp;"*")</f>
        <v>0</v>
      </c>
      <c r="I147">
        <f>COUNTIFS(In_vitro!$C$2:$C$45,"*"&amp;I$1&amp;";*",In_vitro!$B$2:$B$45,"*"&amp;$A147&amp;"*")</f>
        <v>0</v>
      </c>
      <c r="J147">
        <f>COUNTIFS(In_vitro!$C$2:$C$45,"*"&amp;J$1&amp;";*",In_vitro!$B$2:$B$45,"*"&amp;$A147&amp;"*")</f>
        <v>0</v>
      </c>
      <c r="K147">
        <f>COUNTIFS(In_vitro!$C$2:$C$45,"*"&amp;K$1&amp;";*",In_vitro!$B$2:$B$45,"*"&amp;$A147&amp;"*")</f>
        <v>0</v>
      </c>
      <c r="L147">
        <f>COUNTIFS(In_vitro!$C$2:$C$45,"*"&amp;L$1&amp;";*",In_vitro!$B$2:$B$45,"*"&amp;$A147&amp;"*")</f>
        <v>0</v>
      </c>
      <c r="M147">
        <f>COUNTIFS(In_vitro!$C$2:$C$45,"*"&amp;M$1&amp;";*",In_vitro!$B$2:$B$45,"*"&amp;$A147&amp;"*")</f>
        <v>1</v>
      </c>
      <c r="N147">
        <f>COUNTIFS(In_vitro!$C$2:$C$45,"*; "&amp;N$1&amp;"*",In_vitro!$B$2:$B$45,"*"&amp;$A147&amp;"*")</f>
        <v>1</v>
      </c>
      <c r="O147">
        <f>COUNTIFS(In_vitro!$C$2:$C$45,"*; "&amp;O$1&amp;"*",In_vitro!$B$2:$B$45,"*"&amp;$A147&amp;"*")</f>
        <v>0</v>
      </c>
      <c r="P147">
        <f>COUNTIFS(In_vitro!$C$2:$C$45,"*"&amp;"; "&amp;N$1&amp;"*",In_vitro!$B$2:$B$45,"*"&amp;$A147&amp;"*",In_vitro!$C$2:$C$45,"*"&amp;"; "&amp;O$1&amp;"*")</f>
        <v>0</v>
      </c>
    </row>
    <row r="148" spans="1:16" x14ac:dyDescent="0.3">
      <c r="A148" s="166" t="s">
        <v>855</v>
      </c>
      <c r="B148" s="163">
        <f>COUNTIF(Data!L:L,"*"&amp;A148&amp;"*")</f>
        <v>1</v>
      </c>
      <c r="C148" s="164">
        <f>COUNTIF(Overview!L:L,"*"&amp;A148&amp;"*")</f>
        <v>1</v>
      </c>
      <c r="D148" s="164">
        <f>COUNTIF('Ligand-Target'!D:D,"*"&amp;A148&amp;"*")</f>
        <v>0</v>
      </c>
      <c r="E148" s="165">
        <f>COUNTIF(In_vitro!$B$2:$B$45,"*"&amp;A148&amp;"*")</f>
        <v>0</v>
      </c>
      <c r="F148">
        <f>COUNTIFS(In_vitro!$C$2:$C$45,"*"&amp;F$1&amp;";*",In_vitro!$B$2:$B$45,"*"&amp;$A148&amp;"*")</f>
        <v>0</v>
      </c>
      <c r="G148">
        <f>COUNTIFS(In_vitro!$C$2:$C$45,"*"&amp;G$1&amp;";*",In_vitro!$B$2:$B$45,"*"&amp;$A148&amp;"*")</f>
        <v>0</v>
      </c>
      <c r="H148">
        <f>COUNTIFS(In_vitro!$C$2:$C$45,"*"&amp;H$1&amp;";*",In_vitro!$B$2:$B$45,"*"&amp;$A148&amp;"*")</f>
        <v>0</v>
      </c>
      <c r="I148">
        <f>COUNTIFS(In_vitro!$C$2:$C$45,"*"&amp;I$1&amp;";*",In_vitro!$B$2:$B$45,"*"&amp;$A148&amp;"*")</f>
        <v>0</v>
      </c>
      <c r="J148">
        <f>COUNTIFS(In_vitro!$C$2:$C$45,"*"&amp;J$1&amp;";*",In_vitro!$B$2:$B$45,"*"&amp;$A148&amp;"*")</f>
        <v>0</v>
      </c>
      <c r="K148">
        <f>COUNTIFS(In_vitro!$C$2:$C$45,"*"&amp;K$1&amp;";*",In_vitro!$B$2:$B$45,"*"&amp;$A148&amp;"*")</f>
        <v>0</v>
      </c>
      <c r="L148">
        <f>COUNTIFS(In_vitro!$C$2:$C$45,"*"&amp;L$1&amp;";*",In_vitro!$B$2:$B$45,"*"&amp;$A148&amp;"*")</f>
        <v>0</v>
      </c>
      <c r="M148">
        <f>COUNTIFS(In_vitro!$C$2:$C$45,"*"&amp;M$1&amp;";*",In_vitro!$B$2:$B$45,"*"&amp;$A148&amp;"*")</f>
        <v>0</v>
      </c>
      <c r="N148">
        <f>COUNTIFS(In_vitro!$C$2:$C$45,"*; "&amp;N$1&amp;"*",In_vitro!$B$2:$B$45,"*"&amp;$A148&amp;"*")</f>
        <v>0</v>
      </c>
      <c r="O148">
        <f>COUNTIFS(In_vitro!$C$2:$C$45,"*; "&amp;O$1&amp;"*",In_vitro!$B$2:$B$45,"*"&amp;$A148&amp;"*")</f>
        <v>0</v>
      </c>
      <c r="P148">
        <f>COUNTIFS(In_vitro!$C$2:$C$45,"*"&amp;"; "&amp;N$1&amp;"*",In_vitro!$B$2:$B$45,"*"&amp;$A148&amp;"*",In_vitro!$C$2:$C$45,"*"&amp;"; "&amp;O$1&amp;"*")</f>
        <v>0</v>
      </c>
    </row>
    <row r="149" spans="1:16" x14ac:dyDescent="0.3">
      <c r="A149" s="166" t="s">
        <v>770</v>
      </c>
      <c r="B149" s="163">
        <f>COUNTIF(Data!L:L,"*"&amp;A149&amp;"*")</f>
        <v>1</v>
      </c>
      <c r="C149" s="164">
        <f>COUNTIF(Overview!L:L,"*"&amp;A149&amp;"*")</f>
        <v>1</v>
      </c>
      <c r="D149" s="164">
        <f>COUNTIF('Ligand-Target'!D:D,"*"&amp;A149&amp;"*")</f>
        <v>1</v>
      </c>
      <c r="E149" s="165">
        <f>COUNTIF(In_vitro!$B$2:$B$45,"*"&amp;A149&amp;"*")</f>
        <v>0</v>
      </c>
      <c r="F149">
        <f>COUNTIFS(In_vitro!$C$2:$C$45,"*"&amp;F$1&amp;";*",In_vitro!$B$2:$B$45,"*"&amp;$A149&amp;"*")</f>
        <v>0</v>
      </c>
      <c r="G149">
        <f>COUNTIFS(In_vitro!$C$2:$C$45,"*"&amp;G$1&amp;";*",In_vitro!$B$2:$B$45,"*"&amp;$A149&amp;"*")</f>
        <v>0</v>
      </c>
      <c r="H149">
        <f>COUNTIFS(In_vitro!$C$2:$C$45,"*"&amp;H$1&amp;";*",In_vitro!$B$2:$B$45,"*"&amp;$A149&amp;"*")</f>
        <v>0</v>
      </c>
      <c r="I149">
        <f>COUNTIFS(In_vitro!$C$2:$C$45,"*"&amp;I$1&amp;";*",In_vitro!$B$2:$B$45,"*"&amp;$A149&amp;"*")</f>
        <v>0</v>
      </c>
      <c r="J149">
        <f>COUNTIFS(In_vitro!$C$2:$C$45,"*"&amp;J$1&amp;";*",In_vitro!$B$2:$B$45,"*"&amp;$A149&amp;"*")</f>
        <v>0</v>
      </c>
      <c r="K149">
        <f>COUNTIFS(In_vitro!$C$2:$C$45,"*"&amp;K$1&amp;";*",In_vitro!$B$2:$B$45,"*"&amp;$A149&amp;"*")</f>
        <v>0</v>
      </c>
      <c r="L149">
        <f>COUNTIFS(In_vitro!$C$2:$C$45,"*"&amp;L$1&amp;";*",In_vitro!$B$2:$B$45,"*"&amp;$A149&amp;"*")</f>
        <v>0</v>
      </c>
      <c r="M149">
        <f>COUNTIFS(In_vitro!$C$2:$C$45,"*"&amp;M$1&amp;";*",In_vitro!$B$2:$B$45,"*"&amp;$A149&amp;"*")</f>
        <v>0</v>
      </c>
      <c r="N149">
        <f>COUNTIFS(In_vitro!$C$2:$C$45,"*; "&amp;N$1&amp;"*",In_vitro!$B$2:$B$45,"*"&amp;$A149&amp;"*")</f>
        <v>0</v>
      </c>
      <c r="O149">
        <f>COUNTIFS(In_vitro!$C$2:$C$45,"*; "&amp;O$1&amp;"*",In_vitro!$B$2:$B$45,"*"&amp;$A149&amp;"*")</f>
        <v>0</v>
      </c>
      <c r="P149">
        <f>COUNTIFS(In_vitro!$C$2:$C$45,"*"&amp;"; "&amp;N$1&amp;"*",In_vitro!$B$2:$B$45,"*"&amp;$A149&amp;"*",In_vitro!$C$2:$C$45,"*"&amp;"; "&amp;O$1&amp;"*")</f>
        <v>0</v>
      </c>
    </row>
    <row r="150" spans="1:16" x14ac:dyDescent="0.3">
      <c r="A150" s="166" t="s">
        <v>797</v>
      </c>
      <c r="B150" s="163">
        <f>COUNTIF(Data!L:L,"*"&amp;A150&amp;"*")</f>
        <v>1</v>
      </c>
      <c r="C150" s="164">
        <f>COUNTIF(Overview!L:L,"*"&amp;A150&amp;"*")</f>
        <v>1</v>
      </c>
      <c r="D150" s="164">
        <f>COUNTIF('Ligand-Target'!D:D,"*"&amp;A150&amp;"*")</f>
        <v>1</v>
      </c>
      <c r="E150" s="165">
        <f>COUNTIF(In_vitro!$B$2:$B$45,"*"&amp;A150&amp;"*")</f>
        <v>1</v>
      </c>
      <c r="F150">
        <f>COUNTIFS(In_vitro!$C$2:$C$45,"*"&amp;F$1&amp;";*",In_vitro!$B$2:$B$45,"*"&amp;$A150&amp;"*")</f>
        <v>0</v>
      </c>
      <c r="G150">
        <f>COUNTIFS(In_vitro!$C$2:$C$45,"*"&amp;G$1&amp;";*",In_vitro!$B$2:$B$45,"*"&amp;$A150&amp;"*")</f>
        <v>0</v>
      </c>
      <c r="H150">
        <f>COUNTIFS(In_vitro!$C$2:$C$45,"*"&amp;H$1&amp;";*",In_vitro!$B$2:$B$45,"*"&amp;$A150&amp;"*")</f>
        <v>0</v>
      </c>
      <c r="I150">
        <f>COUNTIFS(In_vitro!$C$2:$C$45,"*"&amp;I$1&amp;";*",In_vitro!$B$2:$B$45,"*"&amp;$A150&amp;"*")</f>
        <v>0</v>
      </c>
      <c r="J150">
        <f>COUNTIFS(In_vitro!$C$2:$C$45,"*"&amp;J$1&amp;";*",In_vitro!$B$2:$B$45,"*"&amp;$A150&amp;"*")</f>
        <v>0</v>
      </c>
      <c r="K150">
        <f>COUNTIFS(In_vitro!$C$2:$C$45,"*"&amp;K$1&amp;";*",In_vitro!$B$2:$B$45,"*"&amp;$A150&amp;"*")</f>
        <v>0</v>
      </c>
      <c r="L150">
        <f>COUNTIFS(In_vitro!$C$2:$C$45,"*"&amp;L$1&amp;";*",In_vitro!$B$2:$B$45,"*"&amp;$A150&amp;"*")</f>
        <v>0</v>
      </c>
      <c r="M150">
        <f>COUNTIFS(In_vitro!$C$2:$C$45,"*"&amp;M$1&amp;";*",In_vitro!$B$2:$B$45,"*"&amp;$A150&amp;"*")</f>
        <v>1</v>
      </c>
      <c r="N150">
        <f>COUNTIFS(In_vitro!$C$2:$C$45,"*; "&amp;N$1&amp;"*",In_vitro!$B$2:$B$45,"*"&amp;$A150&amp;"*")</f>
        <v>1</v>
      </c>
      <c r="O150">
        <f>COUNTIFS(In_vitro!$C$2:$C$45,"*; "&amp;O$1&amp;"*",In_vitro!$B$2:$B$45,"*"&amp;$A150&amp;"*")</f>
        <v>0</v>
      </c>
      <c r="P150">
        <f>COUNTIFS(In_vitro!$C$2:$C$45,"*"&amp;"; "&amp;N$1&amp;"*",In_vitro!$B$2:$B$45,"*"&amp;$A150&amp;"*",In_vitro!$C$2:$C$45,"*"&amp;"; "&amp;O$1&amp;"*")</f>
        <v>0</v>
      </c>
    </row>
    <row r="151" spans="1:16" x14ac:dyDescent="0.3">
      <c r="A151" s="167" t="s">
        <v>789</v>
      </c>
      <c r="B151" s="163">
        <f>COUNTIF(Data!L:L,"*"&amp;A151&amp;"*")</f>
        <v>1</v>
      </c>
      <c r="C151" s="164">
        <f>COUNTIF(Overview!L:L,"*"&amp;A151&amp;"*")</f>
        <v>1</v>
      </c>
      <c r="D151" s="164">
        <f>COUNTIF('Ligand-Target'!D:D,"*"&amp;A151&amp;"*")</f>
        <v>1</v>
      </c>
      <c r="E151" s="165">
        <f>COUNTIF(In_vitro!$B$2:$B$45,"*"&amp;A151&amp;"*")</f>
        <v>0</v>
      </c>
      <c r="F151">
        <f>COUNTIFS(In_vitro!$C$2:$C$45,"*"&amp;F$1&amp;";*",In_vitro!$B$2:$B$45,"*"&amp;$A151&amp;"*")</f>
        <v>0</v>
      </c>
      <c r="G151">
        <f>COUNTIFS(In_vitro!$C$2:$C$45,"*"&amp;G$1&amp;";*",In_vitro!$B$2:$B$45,"*"&amp;$A151&amp;"*")</f>
        <v>0</v>
      </c>
      <c r="H151">
        <f>COUNTIFS(In_vitro!$C$2:$C$45,"*"&amp;H$1&amp;";*",In_vitro!$B$2:$B$45,"*"&amp;$A151&amp;"*")</f>
        <v>0</v>
      </c>
      <c r="I151">
        <f>COUNTIFS(In_vitro!$C$2:$C$45,"*"&amp;I$1&amp;";*",In_vitro!$B$2:$B$45,"*"&amp;$A151&amp;"*")</f>
        <v>0</v>
      </c>
      <c r="J151">
        <f>COUNTIFS(In_vitro!$C$2:$C$45,"*"&amp;J$1&amp;";*",In_vitro!$B$2:$B$45,"*"&amp;$A151&amp;"*")</f>
        <v>0</v>
      </c>
      <c r="K151">
        <f>COUNTIFS(In_vitro!$C$2:$C$45,"*"&amp;K$1&amp;";*",In_vitro!$B$2:$B$45,"*"&amp;$A151&amp;"*")</f>
        <v>0</v>
      </c>
      <c r="L151">
        <f>COUNTIFS(In_vitro!$C$2:$C$45,"*"&amp;L$1&amp;";*",In_vitro!$B$2:$B$45,"*"&amp;$A151&amp;"*")</f>
        <v>0</v>
      </c>
      <c r="M151">
        <f>COUNTIFS(In_vitro!$C$2:$C$45,"*"&amp;M$1&amp;";*",In_vitro!$B$2:$B$45,"*"&amp;$A151&amp;"*")</f>
        <v>0</v>
      </c>
      <c r="N151">
        <f>COUNTIFS(In_vitro!$C$2:$C$45,"*; "&amp;N$1&amp;"*",In_vitro!$B$2:$B$45,"*"&amp;$A151&amp;"*")</f>
        <v>0</v>
      </c>
      <c r="O151">
        <f>COUNTIFS(In_vitro!$C$2:$C$45,"*; "&amp;O$1&amp;"*",In_vitro!$B$2:$B$45,"*"&amp;$A151&amp;"*")</f>
        <v>0</v>
      </c>
      <c r="P151">
        <f>COUNTIFS(In_vitro!$C$2:$C$45,"*"&amp;"; "&amp;N$1&amp;"*",In_vitro!$B$2:$B$45,"*"&amp;$A151&amp;"*",In_vitro!$C$2:$C$45,"*"&amp;"; "&amp;O$1&amp;"*")</f>
        <v>0</v>
      </c>
    </row>
    <row r="152" spans="1:16" x14ac:dyDescent="0.3">
      <c r="A152" s="166" t="s">
        <v>617</v>
      </c>
      <c r="B152" s="163">
        <f>COUNTIF(Data!L:L,"*"&amp;A152&amp;"*")</f>
        <v>1</v>
      </c>
      <c r="C152" s="164">
        <f>COUNTIF(Overview!L:L,"*"&amp;A152&amp;"*")</f>
        <v>1</v>
      </c>
      <c r="D152" s="164">
        <f>COUNTIF('Ligand-Target'!D:D,"*"&amp;A152&amp;"*")</f>
        <v>1</v>
      </c>
      <c r="E152" s="165">
        <f>COUNTIF(In_vitro!$B$2:$B$45,"*"&amp;A152&amp;"*")</f>
        <v>0</v>
      </c>
      <c r="F152">
        <f>COUNTIFS(In_vitro!$C$2:$C$45,"*"&amp;F$1&amp;";*",In_vitro!$B$2:$B$45,"*"&amp;$A152&amp;"*")</f>
        <v>0</v>
      </c>
      <c r="G152">
        <f>COUNTIFS(In_vitro!$C$2:$C$45,"*"&amp;G$1&amp;";*",In_vitro!$B$2:$B$45,"*"&amp;$A152&amp;"*")</f>
        <v>0</v>
      </c>
      <c r="H152">
        <f>COUNTIFS(In_vitro!$C$2:$C$45,"*"&amp;H$1&amp;";*",In_vitro!$B$2:$B$45,"*"&amp;$A152&amp;"*")</f>
        <v>0</v>
      </c>
      <c r="I152">
        <f>COUNTIFS(In_vitro!$C$2:$C$45,"*"&amp;I$1&amp;";*",In_vitro!$B$2:$B$45,"*"&amp;$A152&amp;"*")</f>
        <v>0</v>
      </c>
      <c r="J152">
        <f>COUNTIFS(In_vitro!$C$2:$C$45,"*"&amp;J$1&amp;";*",In_vitro!$B$2:$B$45,"*"&amp;$A152&amp;"*")</f>
        <v>0</v>
      </c>
      <c r="K152">
        <f>COUNTIFS(In_vitro!$C$2:$C$45,"*"&amp;K$1&amp;";*",In_vitro!$B$2:$B$45,"*"&amp;$A152&amp;"*")</f>
        <v>0</v>
      </c>
      <c r="L152">
        <f>COUNTIFS(In_vitro!$C$2:$C$45,"*"&amp;L$1&amp;";*",In_vitro!$B$2:$B$45,"*"&amp;$A152&amp;"*")</f>
        <v>0</v>
      </c>
      <c r="M152">
        <f>COUNTIFS(In_vitro!$C$2:$C$45,"*"&amp;M$1&amp;";*",In_vitro!$B$2:$B$45,"*"&amp;$A152&amp;"*")</f>
        <v>0</v>
      </c>
      <c r="N152">
        <f>COUNTIFS(In_vitro!$C$2:$C$45,"*; "&amp;N$1&amp;"*",In_vitro!$B$2:$B$45,"*"&amp;$A152&amp;"*")</f>
        <v>0</v>
      </c>
      <c r="O152">
        <f>COUNTIFS(In_vitro!$C$2:$C$45,"*; "&amp;O$1&amp;"*",In_vitro!$B$2:$B$45,"*"&amp;$A152&amp;"*")</f>
        <v>0</v>
      </c>
      <c r="P152">
        <f>COUNTIFS(In_vitro!$C$2:$C$45,"*"&amp;"; "&amp;N$1&amp;"*",In_vitro!$B$2:$B$45,"*"&amp;$A152&amp;"*",In_vitro!$C$2:$C$45,"*"&amp;"; "&amp;O$1&amp;"*")</f>
        <v>0</v>
      </c>
    </row>
    <row r="153" spans="1:16" x14ac:dyDescent="0.3">
      <c r="A153" s="166" t="s">
        <v>759</v>
      </c>
      <c r="B153" s="163">
        <f>COUNTIF(Data!L:L,"*"&amp;A153&amp;"*")</f>
        <v>1</v>
      </c>
      <c r="C153" s="164">
        <f>COUNTIF(Overview!L:L,"*"&amp;A153&amp;"*")</f>
        <v>1</v>
      </c>
      <c r="D153" s="164">
        <f>COUNTIF('Ligand-Target'!D:D,"*"&amp;A153&amp;"*")</f>
        <v>1</v>
      </c>
      <c r="E153" s="165">
        <f>COUNTIF(In_vitro!$B$2:$B$45,"*"&amp;A153&amp;"*")</f>
        <v>0</v>
      </c>
      <c r="F153">
        <f>COUNTIFS(In_vitro!$C$2:$C$45,"*"&amp;F$1&amp;";*",In_vitro!$B$2:$B$45,"*"&amp;$A153&amp;"*")</f>
        <v>0</v>
      </c>
      <c r="G153">
        <f>COUNTIFS(In_vitro!$C$2:$C$45,"*"&amp;G$1&amp;";*",In_vitro!$B$2:$B$45,"*"&amp;$A153&amp;"*")</f>
        <v>0</v>
      </c>
      <c r="H153">
        <f>COUNTIFS(In_vitro!$C$2:$C$45,"*"&amp;H$1&amp;";*",In_vitro!$B$2:$B$45,"*"&amp;$A153&amp;"*")</f>
        <v>0</v>
      </c>
      <c r="I153">
        <f>COUNTIFS(In_vitro!$C$2:$C$45,"*"&amp;I$1&amp;";*",In_vitro!$B$2:$B$45,"*"&amp;$A153&amp;"*")</f>
        <v>0</v>
      </c>
      <c r="J153">
        <f>COUNTIFS(In_vitro!$C$2:$C$45,"*"&amp;J$1&amp;";*",In_vitro!$B$2:$B$45,"*"&amp;$A153&amp;"*")</f>
        <v>0</v>
      </c>
      <c r="K153">
        <f>COUNTIFS(In_vitro!$C$2:$C$45,"*"&amp;K$1&amp;";*",In_vitro!$B$2:$B$45,"*"&amp;$A153&amp;"*")</f>
        <v>0</v>
      </c>
      <c r="L153">
        <f>COUNTIFS(In_vitro!$C$2:$C$45,"*"&amp;L$1&amp;";*",In_vitro!$B$2:$B$45,"*"&amp;$A153&amp;"*")</f>
        <v>0</v>
      </c>
      <c r="M153">
        <f>COUNTIFS(In_vitro!$C$2:$C$45,"*"&amp;M$1&amp;";*",In_vitro!$B$2:$B$45,"*"&amp;$A153&amp;"*")</f>
        <v>0</v>
      </c>
      <c r="N153">
        <f>COUNTIFS(In_vitro!$C$2:$C$45,"*; "&amp;N$1&amp;"*",In_vitro!$B$2:$B$45,"*"&amp;$A153&amp;"*")</f>
        <v>0</v>
      </c>
      <c r="O153">
        <f>COUNTIFS(In_vitro!$C$2:$C$45,"*; "&amp;O$1&amp;"*",In_vitro!$B$2:$B$45,"*"&amp;$A153&amp;"*")</f>
        <v>0</v>
      </c>
      <c r="P153">
        <f>COUNTIFS(In_vitro!$C$2:$C$45,"*"&amp;"; "&amp;N$1&amp;"*",In_vitro!$B$2:$B$45,"*"&amp;$A153&amp;"*",In_vitro!$C$2:$C$45,"*"&amp;"; "&amp;O$1&amp;"*")</f>
        <v>0</v>
      </c>
    </row>
    <row r="154" spans="1:16" x14ac:dyDescent="0.3">
      <c r="A154" s="166" t="s">
        <v>693</v>
      </c>
      <c r="B154" s="163">
        <f>COUNTIF(Data!L:L,"*"&amp;A154&amp;"*")</f>
        <v>1</v>
      </c>
      <c r="C154" s="164">
        <f>COUNTIF(Overview!L:L,"*"&amp;A154&amp;"*")</f>
        <v>1</v>
      </c>
      <c r="D154" s="164">
        <f>COUNTIF('Ligand-Target'!D:D,"*"&amp;A154&amp;"*")</f>
        <v>1</v>
      </c>
      <c r="E154" s="165">
        <f>COUNTIF(In_vitro!$B$2:$B$45,"*"&amp;A154&amp;"*")</f>
        <v>1</v>
      </c>
      <c r="F154">
        <f>COUNTIFS(In_vitro!$C$2:$C$45,"*"&amp;F$1&amp;";*",In_vitro!$B$2:$B$45,"*"&amp;$A154&amp;"*")</f>
        <v>1</v>
      </c>
      <c r="G154">
        <f>COUNTIFS(In_vitro!$C$2:$C$45,"*"&amp;G$1&amp;";*",In_vitro!$B$2:$B$45,"*"&amp;$A154&amp;"*")</f>
        <v>0</v>
      </c>
      <c r="H154">
        <f>COUNTIFS(In_vitro!$C$2:$C$45,"*"&amp;H$1&amp;";*",In_vitro!$B$2:$B$45,"*"&amp;$A154&amp;"*")</f>
        <v>0</v>
      </c>
      <c r="I154">
        <f>COUNTIFS(In_vitro!$C$2:$C$45,"*"&amp;I$1&amp;";*",In_vitro!$B$2:$B$45,"*"&amp;$A154&amp;"*")</f>
        <v>0</v>
      </c>
      <c r="J154">
        <f>COUNTIFS(In_vitro!$C$2:$C$45,"*"&amp;J$1&amp;";*",In_vitro!$B$2:$B$45,"*"&amp;$A154&amp;"*")</f>
        <v>0</v>
      </c>
      <c r="K154">
        <f>COUNTIFS(In_vitro!$C$2:$C$45,"*"&amp;K$1&amp;";*",In_vitro!$B$2:$B$45,"*"&amp;$A154&amp;"*")</f>
        <v>0</v>
      </c>
      <c r="L154">
        <f>COUNTIFS(In_vitro!$C$2:$C$45,"*"&amp;L$1&amp;";*",In_vitro!$B$2:$B$45,"*"&amp;$A154&amp;"*")</f>
        <v>0</v>
      </c>
      <c r="M154">
        <f>COUNTIFS(In_vitro!$C$2:$C$45,"*"&amp;M$1&amp;";*",In_vitro!$B$2:$B$45,"*"&amp;$A154&amp;"*")</f>
        <v>0</v>
      </c>
      <c r="N154">
        <f>COUNTIFS(In_vitro!$C$2:$C$45,"*; "&amp;N$1&amp;"*",In_vitro!$B$2:$B$45,"*"&amp;$A154&amp;"*")</f>
        <v>1</v>
      </c>
      <c r="O154">
        <f>COUNTIFS(In_vitro!$C$2:$C$45,"*; "&amp;O$1&amp;"*",In_vitro!$B$2:$B$45,"*"&amp;$A154&amp;"*")</f>
        <v>1</v>
      </c>
      <c r="P154">
        <f>COUNTIFS(In_vitro!$C$2:$C$45,"*"&amp;"; "&amp;N$1&amp;"*",In_vitro!$B$2:$B$45,"*"&amp;$A154&amp;"*",In_vitro!$C$2:$C$45,"*"&amp;"; "&amp;O$1&amp;"*")</f>
        <v>1</v>
      </c>
    </row>
    <row r="155" spans="1:16" x14ac:dyDescent="0.3">
      <c r="A155" s="166" t="s">
        <v>731</v>
      </c>
      <c r="B155" s="163">
        <f>COUNTIF(Data!L:L,"*"&amp;A155&amp;"*")</f>
        <v>1</v>
      </c>
      <c r="C155" s="164">
        <f>COUNTIF(Overview!L:L,"*"&amp;A155&amp;"*")</f>
        <v>1</v>
      </c>
      <c r="D155" s="164">
        <f>COUNTIF('Ligand-Target'!D:D,"*"&amp;A155&amp;"*")</f>
        <v>1</v>
      </c>
      <c r="E155" s="165">
        <f>COUNTIF(In_vitro!$B$2:$B$45,"*"&amp;A155&amp;"*")</f>
        <v>1</v>
      </c>
      <c r="F155">
        <f>COUNTIFS(In_vitro!$C$2:$C$45,"*"&amp;F$1&amp;";*",In_vitro!$B$2:$B$45,"*"&amp;$A155&amp;"*")</f>
        <v>1</v>
      </c>
      <c r="G155">
        <f>COUNTIFS(In_vitro!$C$2:$C$45,"*"&amp;G$1&amp;";*",In_vitro!$B$2:$B$45,"*"&amp;$A155&amp;"*")</f>
        <v>0</v>
      </c>
      <c r="H155">
        <f>COUNTIFS(In_vitro!$C$2:$C$45,"*"&amp;H$1&amp;";*",In_vitro!$B$2:$B$45,"*"&amp;$A155&amp;"*")</f>
        <v>0</v>
      </c>
      <c r="I155">
        <f>COUNTIFS(In_vitro!$C$2:$C$45,"*"&amp;I$1&amp;";*",In_vitro!$B$2:$B$45,"*"&amp;$A155&amp;"*")</f>
        <v>0</v>
      </c>
      <c r="J155">
        <f>COUNTIFS(In_vitro!$C$2:$C$45,"*"&amp;J$1&amp;";*",In_vitro!$B$2:$B$45,"*"&amp;$A155&amp;"*")</f>
        <v>0</v>
      </c>
      <c r="K155">
        <f>COUNTIFS(In_vitro!$C$2:$C$45,"*"&amp;K$1&amp;";*",In_vitro!$B$2:$B$45,"*"&amp;$A155&amp;"*")</f>
        <v>0</v>
      </c>
      <c r="L155">
        <f>COUNTIFS(In_vitro!$C$2:$C$45,"*"&amp;L$1&amp;";*",In_vitro!$B$2:$B$45,"*"&amp;$A155&amp;"*")</f>
        <v>0</v>
      </c>
      <c r="M155">
        <f>COUNTIFS(In_vitro!$C$2:$C$45,"*"&amp;M$1&amp;";*",In_vitro!$B$2:$B$45,"*"&amp;$A155&amp;"*")</f>
        <v>0</v>
      </c>
      <c r="N155">
        <f>COUNTIFS(In_vitro!$C$2:$C$45,"*; "&amp;N$1&amp;"*",In_vitro!$B$2:$B$45,"*"&amp;$A155&amp;"*")</f>
        <v>1</v>
      </c>
      <c r="O155">
        <f>COUNTIFS(In_vitro!$C$2:$C$45,"*; "&amp;O$1&amp;"*",In_vitro!$B$2:$B$45,"*"&amp;$A155&amp;"*")</f>
        <v>0</v>
      </c>
      <c r="P155">
        <f>COUNTIFS(In_vitro!$C$2:$C$45,"*"&amp;"; "&amp;N$1&amp;"*",In_vitro!$B$2:$B$45,"*"&amp;$A155&amp;"*",In_vitro!$C$2:$C$45,"*"&amp;"; "&amp;O$1&amp;"*")</f>
        <v>0</v>
      </c>
    </row>
    <row r="156" spans="1:16" x14ac:dyDescent="0.3">
      <c r="A156" s="141"/>
    </row>
    <row r="157" spans="1:16" x14ac:dyDescent="0.3">
      <c r="A157" s="141"/>
    </row>
    <row r="158" spans="1:16" x14ac:dyDescent="0.3">
      <c r="A158" s="153" t="s">
        <v>856</v>
      </c>
      <c r="B158" s="169"/>
    </row>
    <row r="159" spans="1:16" x14ac:dyDescent="0.3">
      <c r="A159" s="170" t="s">
        <v>857</v>
      </c>
      <c r="B159" s="171"/>
    </row>
    <row r="160" spans="1:16" x14ac:dyDescent="0.3">
      <c r="A160" s="141"/>
    </row>
    <row r="161" spans="1:16" x14ac:dyDescent="0.3">
      <c r="E161" s="150" t="str">
        <f t="shared" ref="E161:P161" si="0">E1</f>
        <v>In vitro</v>
      </c>
      <c r="F161" s="150" t="str">
        <f t="shared" si="0"/>
        <v>Ld</v>
      </c>
      <c r="G161" s="150" t="str">
        <f t="shared" si="0"/>
        <v>Lm</v>
      </c>
      <c r="H161" s="150" t="str">
        <f t="shared" si="0"/>
        <v>Lmar</v>
      </c>
      <c r="I161" s="150" t="str">
        <f t="shared" si="0"/>
        <v>Lb</v>
      </c>
      <c r="J161" s="150" t="str">
        <f t="shared" si="0"/>
        <v>La</v>
      </c>
      <c r="K161" s="150" t="str">
        <f t="shared" si="0"/>
        <v>Lp</v>
      </c>
      <c r="L161" s="150" t="str">
        <f t="shared" si="0"/>
        <v>Li</v>
      </c>
      <c r="M161" s="150" t="str">
        <f t="shared" si="0"/>
        <v>Lmex</v>
      </c>
      <c r="N161" s="150" t="str">
        <f t="shared" si="0"/>
        <v>p</v>
      </c>
      <c r="O161" s="150" t="str">
        <f t="shared" si="0"/>
        <v>ia</v>
      </c>
      <c r="P161" s="150" t="str">
        <f t="shared" si="0"/>
        <v>p+ia</v>
      </c>
    </row>
    <row r="162" spans="1:16" x14ac:dyDescent="0.3">
      <c r="A162" s="172" t="s">
        <v>587</v>
      </c>
      <c r="B162" s="173"/>
      <c r="C162" s="174">
        <f>SUM(C2:C155)</f>
        <v>173</v>
      </c>
      <c r="D162" s="174"/>
      <c r="E162">
        <f t="shared" ref="E162:P162" si="1">SUM(E2:E150)</f>
        <v>41</v>
      </c>
      <c r="F162">
        <f t="shared" si="1"/>
        <v>20</v>
      </c>
      <c r="G162">
        <f t="shared" si="1"/>
        <v>1</v>
      </c>
      <c r="H162">
        <f t="shared" si="1"/>
        <v>2</v>
      </c>
      <c r="I162">
        <f t="shared" si="1"/>
        <v>10</v>
      </c>
      <c r="J162">
        <f t="shared" si="1"/>
        <v>11</v>
      </c>
      <c r="K162">
        <f t="shared" si="1"/>
        <v>5</v>
      </c>
      <c r="L162">
        <f t="shared" si="1"/>
        <v>5</v>
      </c>
      <c r="M162">
        <f t="shared" si="1"/>
        <v>9</v>
      </c>
      <c r="N162">
        <f t="shared" si="1"/>
        <v>35</v>
      </c>
      <c r="O162">
        <f t="shared" si="1"/>
        <v>19</v>
      </c>
      <c r="P162">
        <f t="shared" si="1"/>
        <v>13</v>
      </c>
    </row>
    <row r="163" spans="1:16" x14ac:dyDescent="0.3">
      <c r="A163" s="172" t="s">
        <v>858</v>
      </c>
      <c r="B163" s="173"/>
      <c r="C163">
        <f>COUNTA(A2:A155)</f>
        <v>154</v>
      </c>
    </row>
    <row r="164" spans="1:16" x14ac:dyDescent="0.3">
      <c r="A164" s="172" t="s">
        <v>859</v>
      </c>
      <c r="B164" s="173"/>
      <c r="C164">
        <f>SUM(D2:D155)</f>
        <v>151</v>
      </c>
    </row>
    <row r="165" spans="1:16" x14ac:dyDescent="0.3">
      <c r="A165" s="173" t="s">
        <v>860</v>
      </c>
      <c r="B165" s="175"/>
      <c r="C165">
        <f>SUM(E2:E155)</f>
        <v>43</v>
      </c>
    </row>
    <row r="166" spans="1:16" x14ac:dyDescent="0.3">
      <c r="A166" s="173" t="s">
        <v>861</v>
      </c>
      <c r="B166" s="175"/>
      <c r="C166">
        <f>COUNTIF(D2:D155,0)</f>
        <v>21</v>
      </c>
    </row>
    <row r="168" spans="1:16" x14ac:dyDescent="0.3">
      <c r="A168" s="176" t="s">
        <v>862</v>
      </c>
    </row>
    <row r="169" spans="1:16" x14ac:dyDescent="0.3">
      <c r="A169" s="176" t="s">
        <v>863</v>
      </c>
    </row>
    <row r="170" spans="1:16" x14ac:dyDescent="0.3">
      <c r="A170" s="176" t="s">
        <v>864</v>
      </c>
    </row>
    <row r="171" spans="1:16" x14ac:dyDescent="0.3">
      <c r="A171" s="176" t="s">
        <v>865</v>
      </c>
    </row>
    <row r="172" spans="1:16" x14ac:dyDescent="0.3">
      <c r="A172" s="176" t="s">
        <v>866</v>
      </c>
    </row>
    <row r="173" spans="1:16" x14ac:dyDescent="0.3">
      <c r="A173" s="176" t="s">
        <v>867</v>
      </c>
    </row>
    <row r="174" spans="1:16" x14ac:dyDescent="0.3">
      <c r="A174" s="176" t="s">
        <v>868</v>
      </c>
    </row>
    <row r="175" spans="1:16" x14ac:dyDescent="0.3">
      <c r="A175" s="176" t="s">
        <v>869</v>
      </c>
    </row>
    <row r="176" spans="1:16" x14ac:dyDescent="0.3">
      <c r="A176" s="177" t="s">
        <v>870</v>
      </c>
    </row>
    <row r="177" spans="1:1" x14ac:dyDescent="0.3">
      <c r="A177" s="177" t="s">
        <v>871</v>
      </c>
    </row>
  </sheetData>
  <conditionalFormatting sqref="A2:A125">
    <cfRule type="expression" dxfId="21" priority="9" stopIfTrue="1">
      <formula>AND(COUNTIF($A$2:$A$125, A2)&gt;1,NOT(ISBLANK(A2)))</formula>
    </cfRule>
  </conditionalFormatting>
  <conditionalFormatting sqref="A2:A150 A156:A157">
    <cfRule type="expression" dxfId="20" priority="10" stopIfTrue="1">
      <formula>AND(COUNTIF($A$2:$A$150, A2)+COUNTIF($A$156:$A$157, A2)&gt;1,NOT(ISBLANK(A2)))</formula>
    </cfRule>
  </conditionalFormatting>
  <conditionalFormatting sqref="A151:A155">
    <cfRule type="expression" dxfId="19" priority="11" stopIfTrue="1">
      <formula>AND(COUNTIF($A$151:$A$155, A151)&gt;1,NOT(ISBLANK(A151)))</formula>
    </cfRule>
  </conditionalFormatting>
  <conditionalFormatting sqref="A162:A166">
    <cfRule type="expression" dxfId="18" priority="12" stopIfTrue="1">
      <formula>AND(COUNTIF($A$162:$A$166, A162)&gt;1,NOT(ISBLANK(A162)))</formula>
    </cfRule>
  </conditionalFormatting>
  <conditionalFormatting sqref="F2:O155">
    <cfRule type="cellIs" dxfId="17" priority="13" stopIfTrue="1" operator="equal">
      <formula>1</formula>
    </cfRule>
    <cfRule type="cellIs" dxfId="16" priority="14" stopIfTrue="1" operator="equal">
      <formula>0</formula>
    </cfRule>
  </conditionalFormatting>
  <pageMargins left="0.511811024" right="0.511811024" top="0.78740157500000008" bottom="0.78740157500000008" header="0.31496062000000008" footer="0.31496062000000008"/>
  <pageSetup paperSize="0" fitToWidth="0" fitToHeight="0" orientation="portrait" horizontalDpi="0" verticalDpi="0" copies="0"/>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EDA6B-213E-4902-B2A4-78F093D5AF37}">
  <dimension ref="A1:E77"/>
  <sheetViews>
    <sheetView topLeftCell="A3" workbookViewId="0">
      <selection activeCell="A27" sqref="A27:A29"/>
    </sheetView>
  </sheetViews>
  <sheetFormatPr baseColWidth="10" defaultColWidth="8.88671875" defaultRowHeight="14.4" x14ac:dyDescent="0.3"/>
  <cols>
    <col min="1" max="1" width="31.5546875" customWidth="1"/>
    <col min="2" max="2" width="17.33203125" customWidth="1"/>
    <col min="3" max="3" width="24.77734375" customWidth="1"/>
    <col min="4" max="4" width="19.44140625" style="150" customWidth="1"/>
    <col min="5" max="5" width="8.88671875" style="150" customWidth="1"/>
    <col min="6" max="6" width="8.88671875" customWidth="1"/>
  </cols>
  <sheetData>
    <row r="1" spans="1:5" ht="24" x14ac:dyDescent="0.3">
      <c r="A1" s="178" t="s">
        <v>2</v>
      </c>
      <c r="B1" s="179" t="s">
        <v>354</v>
      </c>
      <c r="C1" s="180" t="s">
        <v>872</v>
      </c>
      <c r="D1" s="180" t="s">
        <v>873</v>
      </c>
      <c r="E1" s="180" t="s">
        <v>874</v>
      </c>
    </row>
    <row r="2" spans="1:5" ht="60.6" x14ac:dyDescent="0.3">
      <c r="A2" s="122" t="s">
        <v>40</v>
      </c>
      <c r="B2" s="123" t="s">
        <v>632</v>
      </c>
      <c r="C2" s="181" t="s">
        <v>875</v>
      </c>
      <c r="D2" s="182"/>
      <c r="E2" s="183" t="s">
        <v>501</v>
      </c>
    </row>
    <row r="3" spans="1:5" ht="60.6" x14ac:dyDescent="0.3">
      <c r="A3" s="122" t="s">
        <v>40</v>
      </c>
      <c r="B3" s="123" t="s">
        <v>634</v>
      </c>
      <c r="C3" s="181" t="s">
        <v>876</v>
      </c>
      <c r="E3" s="150" t="s">
        <v>501</v>
      </c>
    </row>
    <row r="4" spans="1:5" ht="120.6" x14ac:dyDescent="0.3">
      <c r="A4" s="184" t="s">
        <v>62</v>
      </c>
      <c r="B4" s="123" t="s">
        <v>635</v>
      </c>
      <c r="C4" s="181" t="s">
        <v>877</v>
      </c>
    </row>
    <row r="5" spans="1:5" ht="96.6" x14ac:dyDescent="0.3">
      <c r="A5" s="184" t="s">
        <v>62</v>
      </c>
      <c r="B5" s="123" t="s">
        <v>878</v>
      </c>
      <c r="C5" s="181" t="s">
        <v>879</v>
      </c>
    </row>
    <row r="6" spans="1:5" ht="48.6" x14ac:dyDescent="0.3">
      <c r="A6" s="184" t="s">
        <v>62</v>
      </c>
      <c r="B6" s="123" t="s">
        <v>652</v>
      </c>
      <c r="C6" s="181" t="s">
        <v>880</v>
      </c>
    </row>
    <row r="7" spans="1:5" ht="48.6" x14ac:dyDescent="0.3">
      <c r="A7" s="184" t="s">
        <v>62</v>
      </c>
      <c r="B7" s="123" t="s">
        <v>653</v>
      </c>
      <c r="C7" s="181" t="s">
        <v>880</v>
      </c>
    </row>
    <row r="8" spans="1:5" ht="48.6" x14ac:dyDescent="0.3">
      <c r="A8" s="184" t="s">
        <v>62</v>
      </c>
      <c r="B8" s="123" t="s">
        <v>651</v>
      </c>
      <c r="C8" s="181" t="s">
        <v>880</v>
      </c>
    </row>
    <row r="9" spans="1:5" ht="36.6" x14ac:dyDescent="0.3">
      <c r="A9" s="184" t="s">
        <v>74</v>
      </c>
      <c r="B9" s="123" t="s">
        <v>399</v>
      </c>
      <c r="C9" s="181" t="s">
        <v>881</v>
      </c>
      <c r="E9" s="150" t="s">
        <v>501</v>
      </c>
    </row>
    <row r="10" spans="1:5" ht="36.6" x14ac:dyDescent="0.3">
      <c r="A10" s="184" t="s">
        <v>74</v>
      </c>
      <c r="B10" s="123" t="s">
        <v>657</v>
      </c>
      <c r="C10" s="181" t="s">
        <v>882</v>
      </c>
    </row>
    <row r="11" spans="1:5" ht="36.6" x14ac:dyDescent="0.3">
      <c r="A11" s="184" t="s">
        <v>74</v>
      </c>
      <c r="B11" s="123" t="s">
        <v>656</v>
      </c>
      <c r="C11" s="181" t="s">
        <v>882</v>
      </c>
    </row>
    <row r="12" spans="1:5" ht="36.6" x14ac:dyDescent="0.3">
      <c r="A12" s="184" t="s">
        <v>74</v>
      </c>
      <c r="B12" s="123" t="s">
        <v>401</v>
      </c>
      <c r="C12" s="181" t="s">
        <v>882</v>
      </c>
    </row>
    <row r="13" spans="1:5" ht="36.6" x14ac:dyDescent="0.3">
      <c r="A13" s="184" t="s">
        <v>74</v>
      </c>
      <c r="B13" s="123" t="s">
        <v>395</v>
      </c>
      <c r="C13" s="181" t="s">
        <v>883</v>
      </c>
      <c r="E13" s="150" t="s">
        <v>501</v>
      </c>
    </row>
    <row r="14" spans="1:5" ht="24.6" x14ac:dyDescent="0.3">
      <c r="A14" s="122" t="s">
        <v>95</v>
      </c>
      <c r="B14" s="125" t="s">
        <v>432</v>
      </c>
      <c r="C14" s="124" t="s">
        <v>884</v>
      </c>
    </row>
    <row r="15" spans="1:5" ht="24.6" x14ac:dyDescent="0.3">
      <c r="A15" s="122" t="s">
        <v>95</v>
      </c>
      <c r="B15" s="125" t="s">
        <v>437</v>
      </c>
      <c r="C15" s="124" t="s">
        <v>885</v>
      </c>
    </row>
    <row r="16" spans="1:5" ht="24.6" x14ac:dyDescent="0.3">
      <c r="A16" s="184" t="s">
        <v>132</v>
      </c>
      <c r="B16" s="125" t="s">
        <v>138</v>
      </c>
      <c r="C16" s="124" t="s">
        <v>886</v>
      </c>
      <c r="E16" s="150" t="s">
        <v>501</v>
      </c>
    </row>
    <row r="17" spans="1:5" ht="63.6" customHeight="1" x14ac:dyDescent="0.3">
      <c r="A17" s="122" t="s">
        <v>982</v>
      </c>
      <c r="B17" s="125" t="s">
        <v>676</v>
      </c>
      <c r="C17" s="124" t="s">
        <v>887</v>
      </c>
    </row>
    <row r="18" spans="1:5" ht="48.6" x14ac:dyDescent="0.3">
      <c r="A18" s="122" t="s">
        <v>983</v>
      </c>
      <c r="B18" s="125" t="s">
        <v>683</v>
      </c>
      <c r="C18" s="124" t="s">
        <v>888</v>
      </c>
    </row>
    <row r="19" spans="1:5" ht="48.6" x14ac:dyDescent="0.3">
      <c r="A19" s="122" t="s">
        <v>983</v>
      </c>
      <c r="B19" s="125" t="s">
        <v>685</v>
      </c>
      <c r="C19" s="124" t="s">
        <v>889</v>
      </c>
    </row>
    <row r="20" spans="1:5" ht="60.6" x14ac:dyDescent="0.3">
      <c r="A20" s="122" t="s">
        <v>169</v>
      </c>
      <c r="B20" s="125" t="s">
        <v>687</v>
      </c>
      <c r="C20" s="124" t="s">
        <v>890</v>
      </c>
      <c r="D20" s="150" t="s">
        <v>891</v>
      </c>
      <c r="E20" s="150" t="s">
        <v>501</v>
      </c>
    </row>
    <row r="21" spans="1:5" ht="60.6" x14ac:dyDescent="0.3">
      <c r="A21" s="122" t="s">
        <v>169</v>
      </c>
      <c r="B21" s="125" t="s">
        <v>691</v>
      </c>
      <c r="C21" s="124" t="s">
        <v>892</v>
      </c>
      <c r="D21" s="150" t="s">
        <v>501</v>
      </c>
      <c r="E21" s="150" t="s">
        <v>501</v>
      </c>
    </row>
    <row r="22" spans="1:5" ht="60.6" x14ac:dyDescent="0.3">
      <c r="A22" s="122" t="s">
        <v>169</v>
      </c>
      <c r="B22" s="125" t="s">
        <v>693</v>
      </c>
      <c r="C22" s="124" t="s">
        <v>893</v>
      </c>
    </row>
    <row r="23" spans="1:5" ht="60.6" x14ac:dyDescent="0.3">
      <c r="A23" s="122" t="s">
        <v>169</v>
      </c>
      <c r="B23" s="125" t="s">
        <v>695</v>
      </c>
      <c r="C23" s="124" t="s">
        <v>894</v>
      </c>
    </row>
    <row r="24" spans="1:5" ht="37.200000000000003" customHeight="1" x14ac:dyDescent="0.3">
      <c r="A24" s="122" t="s">
        <v>179</v>
      </c>
      <c r="B24" s="125" t="s">
        <v>185</v>
      </c>
      <c r="C24" s="124" t="s">
        <v>895</v>
      </c>
    </row>
    <row r="25" spans="1:5" s="189" customFormat="1" ht="24.6" x14ac:dyDescent="0.3">
      <c r="A25" s="185" t="s">
        <v>206</v>
      </c>
      <c r="B25" s="186"/>
      <c r="C25" s="187" t="s">
        <v>896</v>
      </c>
      <c r="D25" s="188"/>
      <c r="E25" s="188"/>
    </row>
    <row r="26" spans="1:5" ht="60.6" x14ac:dyDescent="0.3">
      <c r="A26" s="131" t="s">
        <v>232</v>
      </c>
      <c r="B26" s="125" t="s">
        <v>237</v>
      </c>
      <c r="C26" s="124" t="s">
        <v>897</v>
      </c>
      <c r="D26" s="150" t="s">
        <v>891</v>
      </c>
      <c r="E26" s="150" t="s">
        <v>501</v>
      </c>
    </row>
    <row r="27" spans="1:5" ht="60.6" x14ac:dyDescent="0.3">
      <c r="A27" s="246" t="s">
        <v>992</v>
      </c>
      <c r="B27" s="125" t="s">
        <v>729</v>
      </c>
      <c r="C27" s="124" t="s">
        <v>898</v>
      </c>
      <c r="D27" s="150" t="s">
        <v>891</v>
      </c>
      <c r="E27" s="150" t="s">
        <v>501</v>
      </c>
    </row>
    <row r="28" spans="1:5" ht="36.6" x14ac:dyDescent="0.3">
      <c r="A28" s="246" t="s">
        <v>992</v>
      </c>
      <c r="B28" s="125" t="s">
        <v>731</v>
      </c>
      <c r="C28" s="124" t="s">
        <v>899</v>
      </c>
    </row>
    <row r="29" spans="1:5" ht="24.6" x14ac:dyDescent="0.3">
      <c r="A29" s="246" t="s">
        <v>988</v>
      </c>
      <c r="B29" s="125" t="s">
        <v>706</v>
      </c>
      <c r="C29" s="124" t="s">
        <v>900</v>
      </c>
    </row>
    <row r="30" spans="1:5" ht="24.6" x14ac:dyDescent="0.3">
      <c r="A30" s="137" t="s">
        <v>990</v>
      </c>
      <c r="B30" s="74" t="s">
        <v>772</v>
      </c>
      <c r="C30" s="190" t="s">
        <v>901</v>
      </c>
      <c r="D30" s="191" t="s">
        <v>891</v>
      </c>
      <c r="E30" s="150" t="s">
        <v>501</v>
      </c>
    </row>
    <row r="31" spans="1:5" ht="36" customHeight="1" x14ac:dyDescent="0.3">
      <c r="A31" s="137" t="s">
        <v>990</v>
      </c>
      <c r="B31" s="74" t="s">
        <v>774</v>
      </c>
      <c r="C31" s="78" t="s">
        <v>902</v>
      </c>
      <c r="D31" s="191"/>
    </row>
    <row r="32" spans="1:5" ht="24.6" x14ac:dyDescent="0.3">
      <c r="A32" s="137" t="s">
        <v>990</v>
      </c>
      <c r="B32" s="74" t="s">
        <v>777</v>
      </c>
      <c r="C32" s="78" t="s">
        <v>903</v>
      </c>
      <c r="D32" s="191"/>
    </row>
    <row r="33" spans="1:5" ht="39" customHeight="1" x14ac:dyDescent="0.3">
      <c r="A33" s="137" t="s">
        <v>990</v>
      </c>
      <c r="B33" s="74" t="s">
        <v>639</v>
      </c>
      <c r="C33" s="78" t="s">
        <v>902</v>
      </c>
      <c r="D33" s="191"/>
    </row>
    <row r="34" spans="1:5" ht="24.6" x14ac:dyDescent="0.3">
      <c r="A34" s="137" t="s">
        <v>990</v>
      </c>
      <c r="B34" s="74" t="s">
        <v>778</v>
      </c>
      <c r="C34" s="190" t="s">
        <v>904</v>
      </c>
      <c r="D34" s="191" t="s">
        <v>891</v>
      </c>
      <c r="E34" s="150" t="s">
        <v>501</v>
      </c>
    </row>
    <row r="35" spans="1:5" ht="40.799999999999997" customHeight="1" x14ac:dyDescent="0.3">
      <c r="A35" s="137" t="s">
        <v>990</v>
      </c>
      <c r="B35" s="192" t="s">
        <v>780</v>
      </c>
      <c r="C35" s="78" t="s">
        <v>905</v>
      </c>
    </row>
    <row r="36" spans="1:5" ht="48.6" x14ac:dyDescent="0.3">
      <c r="A36" s="137" t="s">
        <v>295</v>
      </c>
      <c r="B36" s="135" t="s">
        <v>840</v>
      </c>
      <c r="C36" s="124" t="s">
        <v>906</v>
      </c>
      <c r="D36" s="150" t="s">
        <v>891</v>
      </c>
      <c r="E36" s="150" t="s">
        <v>501</v>
      </c>
    </row>
    <row r="37" spans="1:5" ht="48.6" x14ac:dyDescent="0.3">
      <c r="A37" s="137" t="s">
        <v>295</v>
      </c>
      <c r="B37" s="135" t="s">
        <v>854</v>
      </c>
      <c r="C37" s="124" t="s">
        <v>907</v>
      </c>
      <c r="D37" s="150" t="s">
        <v>891</v>
      </c>
      <c r="E37" s="150" t="s">
        <v>501</v>
      </c>
    </row>
    <row r="38" spans="1:5" ht="48.6" x14ac:dyDescent="0.3">
      <c r="A38" s="137" t="s">
        <v>295</v>
      </c>
      <c r="B38" s="135" t="s">
        <v>833</v>
      </c>
      <c r="C38" s="124" t="s">
        <v>908</v>
      </c>
      <c r="D38" s="150" t="s">
        <v>891</v>
      </c>
      <c r="E38" s="150" t="s">
        <v>501</v>
      </c>
    </row>
    <row r="39" spans="1:5" ht="36.6" x14ac:dyDescent="0.3">
      <c r="A39" s="137" t="s">
        <v>295</v>
      </c>
      <c r="B39" s="135" t="s">
        <v>848</v>
      </c>
      <c r="C39" s="124" t="s">
        <v>909</v>
      </c>
      <c r="D39" s="150" t="s">
        <v>891</v>
      </c>
      <c r="E39" s="150" t="s">
        <v>501</v>
      </c>
    </row>
    <row r="40" spans="1:5" ht="48.6" x14ac:dyDescent="0.3">
      <c r="A40" s="137" t="s">
        <v>295</v>
      </c>
      <c r="B40" s="135" t="s">
        <v>831</v>
      </c>
      <c r="C40" s="124" t="s">
        <v>910</v>
      </c>
      <c r="D40" s="150" t="s">
        <v>891</v>
      </c>
      <c r="E40" s="150" t="s">
        <v>501</v>
      </c>
    </row>
    <row r="41" spans="1:5" ht="24.6" x14ac:dyDescent="0.3">
      <c r="A41" s="137" t="s">
        <v>305</v>
      </c>
      <c r="B41" s="74" t="s">
        <v>782</v>
      </c>
      <c r="C41" s="124" t="s">
        <v>911</v>
      </c>
    </row>
    <row r="42" spans="1:5" ht="24.6" x14ac:dyDescent="0.3">
      <c r="A42" s="137" t="s">
        <v>305</v>
      </c>
      <c r="B42" s="74" t="s">
        <v>784</v>
      </c>
      <c r="C42" s="124" t="s">
        <v>912</v>
      </c>
    </row>
    <row r="43" spans="1:5" ht="24.6" x14ac:dyDescent="0.3">
      <c r="A43" s="137" t="s">
        <v>991</v>
      </c>
      <c r="B43" s="74" t="s">
        <v>797</v>
      </c>
      <c r="C43" s="124" t="s">
        <v>913</v>
      </c>
    </row>
    <row r="44" spans="1:5" ht="24.6" x14ac:dyDescent="0.3">
      <c r="A44" s="137" t="s">
        <v>991</v>
      </c>
      <c r="B44" s="74" t="s">
        <v>798</v>
      </c>
      <c r="C44" s="124" t="s">
        <v>914</v>
      </c>
    </row>
    <row r="45" spans="1:5" ht="24.6" x14ac:dyDescent="0.3">
      <c r="A45" s="137" t="s">
        <v>991</v>
      </c>
      <c r="B45" s="74" t="s">
        <v>799</v>
      </c>
      <c r="C45" s="124" t="s">
        <v>914</v>
      </c>
    </row>
    <row r="46" spans="1:5" x14ac:dyDescent="0.3">
      <c r="A46" s="16"/>
      <c r="B46" s="141"/>
      <c r="C46" s="193"/>
    </row>
    <row r="47" spans="1:5" x14ac:dyDescent="0.3">
      <c r="A47" s="194"/>
      <c r="B47" s="141"/>
      <c r="C47" s="193"/>
    </row>
    <row r="48" spans="1:5" x14ac:dyDescent="0.3">
      <c r="A48" s="194"/>
      <c r="B48" s="141"/>
      <c r="C48" s="193"/>
    </row>
    <row r="49" spans="1:3" x14ac:dyDescent="0.3">
      <c r="A49" s="194"/>
      <c r="B49" s="141"/>
      <c r="C49" s="193"/>
    </row>
    <row r="50" spans="1:3" x14ac:dyDescent="0.3">
      <c r="A50" s="177"/>
      <c r="B50" s="141"/>
      <c r="C50" s="193"/>
    </row>
    <row r="51" spans="1:3" x14ac:dyDescent="0.3">
      <c r="A51" s="177" t="s">
        <v>915</v>
      </c>
      <c r="B51" s="141">
        <f>COUNTA(B2:B49)</f>
        <v>43</v>
      </c>
      <c r="C51" s="193"/>
    </row>
    <row r="52" spans="1:3" x14ac:dyDescent="0.3">
      <c r="A52" s="195" t="s">
        <v>806</v>
      </c>
      <c r="B52" s="141"/>
      <c r="C52" s="193"/>
    </row>
    <row r="53" spans="1:3" x14ac:dyDescent="0.3">
      <c r="A53" s="195" t="s">
        <v>807</v>
      </c>
      <c r="B53" s="141"/>
      <c r="C53" s="193"/>
    </row>
    <row r="54" spans="1:3" x14ac:dyDescent="0.3">
      <c r="A54" s="195" t="s">
        <v>916</v>
      </c>
      <c r="B54" s="141"/>
      <c r="C54" s="193"/>
    </row>
    <row r="55" spans="1:3" x14ac:dyDescent="0.3">
      <c r="A55" s="177" t="s">
        <v>917</v>
      </c>
      <c r="B55" s="141"/>
      <c r="C55" s="193"/>
    </row>
    <row r="56" spans="1:3" x14ac:dyDescent="0.3">
      <c r="A56" s="177" t="s">
        <v>918</v>
      </c>
      <c r="B56" s="141"/>
      <c r="C56" s="193"/>
    </row>
    <row r="57" spans="1:3" x14ac:dyDescent="0.3">
      <c r="A57" s="177" t="s">
        <v>919</v>
      </c>
      <c r="B57" s="141"/>
      <c r="C57" s="193"/>
    </row>
    <row r="58" spans="1:3" x14ac:dyDescent="0.3">
      <c r="A58" s="177" t="s">
        <v>920</v>
      </c>
      <c r="B58" s="74">
        <f>COUNTIF(C:C,"*"&amp;"EC50"&amp;"*")</f>
        <v>14</v>
      </c>
      <c r="C58" s="193"/>
    </row>
    <row r="59" spans="1:3" x14ac:dyDescent="0.3">
      <c r="A59" s="177" t="s">
        <v>921</v>
      </c>
      <c r="B59" s="74">
        <f>COUNTIF(C:C,"*"&amp;"IC50"&amp;"*")</f>
        <v>25</v>
      </c>
      <c r="C59" s="193"/>
    </row>
    <row r="60" spans="1:3" x14ac:dyDescent="0.3">
      <c r="A60" s="176" t="s">
        <v>862</v>
      </c>
      <c r="B60" s="74">
        <f>COUNTIF(C:C,"*"&amp;"Ld;"&amp;"*")</f>
        <v>22</v>
      </c>
      <c r="C60" s="193"/>
    </row>
    <row r="61" spans="1:3" x14ac:dyDescent="0.3">
      <c r="A61" s="176" t="s">
        <v>863</v>
      </c>
      <c r="B61" s="74">
        <f>COUNTIF(C:C,"*"&amp;"La;"&amp;"*")</f>
        <v>11</v>
      </c>
      <c r="C61" s="193"/>
    </row>
    <row r="62" spans="1:3" x14ac:dyDescent="0.3">
      <c r="A62" s="176" t="s">
        <v>864</v>
      </c>
      <c r="B62" s="74">
        <f>COUNTIF(C:C,"*"&amp;"Lm;"&amp;"*")</f>
        <v>1</v>
      </c>
      <c r="C62" s="193"/>
    </row>
    <row r="63" spans="1:3" x14ac:dyDescent="0.3">
      <c r="A63" s="176" t="s">
        <v>866</v>
      </c>
      <c r="B63" s="74">
        <f>COUNTIF(C:C,"*"&amp;"Lp;"&amp;"*")</f>
        <v>5</v>
      </c>
      <c r="C63" s="193"/>
    </row>
    <row r="64" spans="1:3" x14ac:dyDescent="0.3">
      <c r="A64" s="176" t="s">
        <v>867</v>
      </c>
      <c r="B64" s="74">
        <f>COUNTIF(C:C,"*"&amp;"Lb;"&amp;"*")</f>
        <v>10</v>
      </c>
      <c r="C64" s="193"/>
    </row>
    <row r="65" spans="1:3" x14ac:dyDescent="0.3">
      <c r="A65" s="176" t="s">
        <v>868</v>
      </c>
      <c r="B65" s="74">
        <f>COUNTIF(C:C,"*"&amp;"Lmex;"&amp;"*")</f>
        <v>9</v>
      </c>
      <c r="C65" s="193"/>
    </row>
    <row r="66" spans="1:3" x14ac:dyDescent="0.3">
      <c r="A66" s="176" t="s">
        <v>869</v>
      </c>
      <c r="B66" s="196">
        <f>COUNTIF(C:C,"*"&amp;"Lmar;"&amp;"*")</f>
        <v>2</v>
      </c>
      <c r="C66" s="193"/>
    </row>
    <row r="67" spans="1:3" x14ac:dyDescent="0.3">
      <c r="A67" s="177" t="s">
        <v>922</v>
      </c>
      <c r="B67" s="74">
        <f>COUNTIF(C:C,"*"&amp;"Cc"&amp;"*")</f>
        <v>15</v>
      </c>
      <c r="C67" s="193"/>
    </row>
    <row r="68" spans="1:3" x14ac:dyDescent="0.3">
      <c r="A68" s="177" t="s">
        <v>923</v>
      </c>
      <c r="B68" s="74">
        <f>COUNTIF(C:C,"*"&amp;"IM"&amp;"*")</f>
        <v>1</v>
      </c>
      <c r="C68" s="193"/>
    </row>
    <row r="69" spans="1:3" x14ac:dyDescent="0.3">
      <c r="A69" s="177" t="s">
        <v>924</v>
      </c>
      <c r="B69" s="74">
        <f>COUNTIF(C:C,"*"&amp;"HIA"&amp;"*")</f>
        <v>2</v>
      </c>
      <c r="C69" s="193"/>
    </row>
    <row r="70" spans="1:3" x14ac:dyDescent="0.3">
      <c r="A70" s="177" t="s">
        <v>925</v>
      </c>
      <c r="B70" s="74">
        <f>COUNTIF(C:C,"*"&amp;"TrB"&amp;"*")</f>
        <v>1</v>
      </c>
      <c r="C70" s="193"/>
    </row>
    <row r="71" spans="1:3" x14ac:dyDescent="0.3">
      <c r="A71" s="177" t="s">
        <v>926</v>
      </c>
      <c r="B71" s="74">
        <f>COUNTIF(C:C,"*"&amp;"MTT"&amp;"*")</f>
        <v>14</v>
      </c>
      <c r="C71" s="193"/>
    </row>
    <row r="72" spans="1:3" x14ac:dyDescent="0.3">
      <c r="A72" s="177" t="s">
        <v>927</v>
      </c>
      <c r="B72" s="74">
        <f>COUNTIF(C:C,"*"&amp;"Fc"&amp;"*")</f>
        <v>5</v>
      </c>
      <c r="C72" s="193"/>
    </row>
    <row r="73" spans="1:3" x14ac:dyDescent="0.3">
      <c r="A73" s="177" t="s">
        <v>870</v>
      </c>
      <c r="B73" s="74">
        <f>COUNTIF(C:C,"*"&amp;"; p"&amp;"*")</f>
        <v>37</v>
      </c>
      <c r="C73" s="193"/>
    </row>
    <row r="74" spans="1:3" x14ac:dyDescent="0.3">
      <c r="A74" s="177" t="s">
        <v>871</v>
      </c>
      <c r="B74" s="74">
        <f>COUNTIF(C:C,"*"&amp;"; ia"&amp;"*")</f>
        <v>20</v>
      </c>
      <c r="C74" s="193"/>
    </row>
    <row r="75" spans="1:3" x14ac:dyDescent="0.3">
      <c r="A75" s="177" t="s">
        <v>928</v>
      </c>
      <c r="B75" s="74">
        <f>COUNTIF(C:C,"*"&amp;"Poor"&amp;"*")</f>
        <v>6</v>
      </c>
      <c r="C75" s="193"/>
    </row>
    <row r="76" spans="1:3" x14ac:dyDescent="0.3">
      <c r="A76" s="177" t="s">
        <v>929</v>
      </c>
      <c r="B76" s="197">
        <f>COUNTA(D2:D45)</f>
        <v>11</v>
      </c>
    </row>
    <row r="77" spans="1:3" x14ac:dyDescent="0.3">
      <c r="A77" s="177" t="s">
        <v>930</v>
      </c>
      <c r="B77" s="197">
        <f>COUNTA(E2:E45)</f>
        <v>16</v>
      </c>
    </row>
  </sheetData>
  <autoFilter ref="A1:E45" xr:uid="{DCC1F65D-4C5B-413E-933F-DE3DD9A245C6}"/>
  <conditionalFormatting sqref="B1 B50:B57">
    <cfRule type="expression" dxfId="15" priority="15" stopIfTrue="1">
      <formula>AND(COUNTIF($B$1:$B$1, B1)+COUNTIF($B$50:$B$57, B1)&gt;1,NOT(ISBLANK(B1)))</formula>
    </cfRule>
  </conditionalFormatting>
  <conditionalFormatting sqref="B46:B49">
    <cfRule type="expression" dxfId="14" priority="16" stopIfTrue="1">
      <formula>AND(COUNTIF($B$46:$B$49, B46)&gt;1,NOT(ISBLANK(B46)))</formula>
    </cfRule>
  </conditionalFormatting>
  <conditionalFormatting sqref="C1 C46:C49">
    <cfRule type="expression" dxfId="13" priority="17" stopIfTrue="1">
      <formula>NOT(ISERROR(SEARCH("MTT",C1)))</formula>
    </cfRule>
    <cfRule type="expression" dxfId="12" priority="18" stopIfTrue="1">
      <formula>NOT(ISERROR(SEARCH("Fc",C1)))</formula>
    </cfRule>
    <cfRule type="expression" dxfId="11" priority="19" stopIfTrue="1">
      <formula>NOT(ISERROR(SEARCH("Cc",C1)))</formula>
    </cfRule>
    <cfRule type="expression" dxfId="10" priority="20" stopIfTrue="1">
      <formula>NOT(ISERROR(SEARCH("alamarBlue",C1)))</formula>
    </cfRule>
    <cfRule type="expression" dxfId="9" priority="21" stopIfTrue="1">
      <formula>NOT(ISERROR(SEARCH("HIA",C1)))</formula>
    </cfRule>
  </conditionalFormatting>
  <conditionalFormatting sqref="C1 C46:C75">
    <cfRule type="expression" dxfId="8" priority="22" stopIfTrue="1">
      <formula>AND(COUNTIF($C$46:$C$75, C1)+COUNTIF($C$1:$E$1, C1)&gt;1,NOT(ISBLANK(C1)))</formula>
    </cfRule>
  </conditionalFormatting>
  <conditionalFormatting sqref="D1:E1">
    <cfRule type="expression" dxfId="7" priority="28" stopIfTrue="1">
      <formula>AND(COUNTIF($C$46:$C$75, D1)+COUNTIF($C$1:$E$1, D1)&gt;1,NOT(ISBLANK(D1)))</formula>
    </cfRule>
  </conditionalFormatting>
  <conditionalFormatting sqref="D1:E2">
    <cfRule type="expression" dxfId="6" priority="23" stopIfTrue="1">
      <formula>NOT(ISERROR(SEARCH("MTT",D1)))</formula>
    </cfRule>
    <cfRule type="expression" dxfId="5" priority="24" stopIfTrue="1">
      <formula>NOT(ISERROR(SEARCH("Fc",D1)))</formula>
    </cfRule>
    <cfRule type="expression" dxfId="4" priority="25" stopIfTrue="1">
      <formula>NOT(ISERROR(SEARCH("Cc",D1)))</formula>
    </cfRule>
    <cfRule type="expression" dxfId="3" priority="26" stopIfTrue="1">
      <formula>NOT(ISERROR(SEARCH("alamarBlue",D1)))</formula>
    </cfRule>
    <cfRule type="expression" dxfId="2" priority="27" stopIfTrue="1">
      <formula>NOT(ISERROR(SEARCH("HIA",D1)))</formula>
    </cfRule>
  </conditionalFormatting>
  <pageMargins left="0.511811024" right="0.511811024" top="0.78740157500000008" bottom="0.78740157500000008" header="0.31496062000000008" footer="0.31496062000000008"/>
  <pageSetup paperSize="0" fitToWidth="0" fitToHeight="0" orientation="portrait" horizontalDpi="0" verticalDpi="0" copies="0"/>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16</vt:i4>
      </vt:variant>
    </vt:vector>
  </HeadingPairs>
  <TitlesOfParts>
    <vt:vector size="16" baseType="lpstr">
      <vt:lpstr>excli2024-7552</vt:lpstr>
      <vt:lpstr>Data</vt:lpstr>
      <vt:lpstr>Overview</vt:lpstr>
      <vt:lpstr>Software</vt:lpstr>
      <vt:lpstr>Ligand-Target</vt:lpstr>
      <vt:lpstr>Targets_Frequency</vt:lpstr>
      <vt:lpstr>Species</vt:lpstr>
      <vt:lpstr>Ligands_Frequency</vt:lpstr>
      <vt:lpstr>In_vitro</vt:lpstr>
      <vt:lpstr>Planilha1</vt:lpstr>
      <vt:lpstr>Methods-Year</vt:lpstr>
      <vt:lpstr>Methods_Frequency</vt:lpstr>
      <vt:lpstr>Methods_Combination</vt:lpstr>
      <vt:lpstr>Methods</vt:lpstr>
      <vt:lpstr>Year</vt:lpstr>
      <vt:lpstr>Country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Scheiffer</dc:creator>
  <cp:lastModifiedBy>Lindemann, Susanne</cp:lastModifiedBy>
  <dcterms:created xsi:type="dcterms:W3CDTF">2024-02-20T02:32:46Z</dcterms:created>
  <dcterms:modified xsi:type="dcterms:W3CDTF">2024-09-03T12:25:54Z</dcterms:modified>
</cp:coreProperties>
</file>